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C:\From Folder D\IOM Somalia\WASH\Budgets Shared By Omar\World Bank\Boreholes and Latrines\BRA\BRA\"/>
    </mc:Choice>
  </mc:AlternateContent>
  <xr:revisionPtr revIDLastSave="0" documentId="13_ncr:1_{9457F832-B4EC-4F6D-8BD3-837C08C11857}" xr6:coauthVersionLast="47" xr6:coauthVersionMax="47" xr10:uidLastSave="{00000000-0000-0000-0000-000000000000}"/>
  <bookViews>
    <workbookView xWindow="-120" yWindow="-120" windowWidth="29040" windowHeight="16440" firstSheet="5" activeTab="11" xr2:uid="{00000000-000D-0000-FFFF-FFFF00000000}"/>
  </bookViews>
  <sheets>
    <sheet name="Preliminaries" sheetId="27" r:id="rId1"/>
    <sheet name="Borehole drilling" sheetId="17" r:id="rId2"/>
    <sheet name="New elevated water tank" sheetId="13" r:id="rId3"/>
    <sheet name="Borehole supplies" sheetId="8" r:id="rId4"/>
    <sheet name="Distribution Piping" sheetId="20" r:id="rId5"/>
    <sheet name="Generator &amp; Caretakers room" sheetId="18" r:id="rId6"/>
    <sheet name="Water Kiosk" sheetId="4" r:id="rId7"/>
    <sheet name="Toilet &amp; Septic" sheetId="22" r:id="rId8"/>
    <sheet name="Solar Support Structure" sheetId="23" r:id="rId9"/>
    <sheet name="Solar Installation" sheetId="24" r:id="rId10"/>
    <sheet name="Fencing" sheetId="21" r:id="rId11"/>
    <sheet name="Summary" sheetId="6" r:id="rId12"/>
  </sheets>
  <definedNames>
    <definedName name="_xlnm.Print_Area" localSheetId="3">'Borehole supplies'!$A$1:$F$15</definedName>
    <definedName name="_xlnm.Print_Area" localSheetId="4">'Distribution Piping'!$A$1:$F$19</definedName>
    <definedName name="_xlnm.Print_Area" localSheetId="2">'New elevated water tank'!$A$1:$G$24</definedName>
    <definedName name="_xlnm.Print_Area" localSheetId="0">Preliminaries!$A$1:$F$9</definedName>
    <definedName name="_xlnm.Print_Area" localSheetId="11">Summary!$A$1:$D$29</definedName>
    <definedName name="_xlnm.Print_Area" localSheetId="6">'Water Kiosk'!$A$1:$F$32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7" i="23" l="1"/>
  <c r="C155" i="23"/>
  <c r="C153" i="23"/>
  <c r="C151" i="23"/>
  <c r="C149" i="23"/>
  <c r="I139" i="23"/>
  <c r="I141" i="23" s="1"/>
  <c r="I130" i="23"/>
  <c r="G130" i="23"/>
  <c r="G112" i="23"/>
  <c r="G118" i="23" s="1"/>
  <c r="I118" i="23" s="1"/>
  <c r="I104" i="23"/>
  <c r="G104" i="23"/>
  <c r="I94" i="23"/>
  <c r="G92" i="23"/>
  <c r="I92" i="23" s="1"/>
  <c r="I87" i="23"/>
  <c r="G87" i="23"/>
  <c r="I85" i="23"/>
  <c r="G85" i="23"/>
  <c r="I82" i="23"/>
  <c r="G82" i="23"/>
  <c r="G54" i="23"/>
  <c r="G61" i="23" s="1"/>
  <c r="G43" i="23"/>
  <c r="G47" i="23" s="1"/>
  <c r="I47" i="23" s="1"/>
  <c r="I38" i="23"/>
  <c r="I33" i="23"/>
  <c r="G33" i="23"/>
  <c r="I15" i="23"/>
  <c r="G10" i="23"/>
  <c r="G29" i="23" s="1"/>
  <c r="I29" i="23" s="1"/>
  <c r="G68" i="23" l="1"/>
  <c r="I61" i="23"/>
  <c r="I157" i="23"/>
  <c r="I153" i="23"/>
  <c r="I112" i="23"/>
  <c r="I10" i="23"/>
  <c r="I17" i="23" s="1"/>
  <c r="I149" i="23" s="1"/>
  <c r="G116" i="23"/>
  <c r="I116" i="23" s="1"/>
  <c r="G24" i="23"/>
  <c r="I54" i="23"/>
  <c r="I43" i="23"/>
  <c r="I24" i="23" l="1"/>
  <c r="G27" i="23"/>
  <c r="I27" i="23" s="1"/>
  <c r="G52" i="23"/>
  <c r="I52" i="23" s="1"/>
  <c r="G102" i="23"/>
  <c r="I102" i="23" s="1"/>
  <c r="I120" i="23" s="1"/>
  <c r="I155" i="23" s="1"/>
  <c r="I68" i="23"/>
  <c r="I70" i="23" l="1"/>
  <c r="I151" i="23" s="1"/>
  <c r="I161" i="23" s="1"/>
  <c r="I165" i="23" s="1"/>
  <c r="I171" i="23" s="1"/>
  <c r="I96" i="23" l="1"/>
  <c r="F33" i="22"/>
  <c r="D32" i="22"/>
  <c r="F32" i="22" s="1"/>
  <c r="F31" i="22"/>
  <c r="D30" i="22"/>
  <c r="F30" i="22" s="1"/>
  <c r="F29" i="22"/>
  <c r="D28" i="22"/>
  <c r="F28" i="22" s="1"/>
  <c r="F34" i="22" s="1"/>
  <c r="F24" i="22"/>
  <c r="F23" i="22"/>
  <c r="F22" i="22"/>
  <c r="F21" i="22"/>
  <c r="D21" i="22"/>
  <c r="D20" i="22"/>
  <c r="F20" i="22" s="1"/>
  <c r="F19" i="22"/>
  <c r="D19" i="22"/>
  <c r="F18" i="22"/>
  <c r="F17" i="22"/>
  <c r="F16" i="22"/>
  <c r="D16" i="22"/>
  <c r="D15" i="22"/>
  <c r="F15" i="22" s="1"/>
  <c r="F14" i="22"/>
  <c r="D13" i="22"/>
  <c r="F13" i="22" s="1"/>
  <c r="D12" i="22"/>
  <c r="F12" i="22" s="1"/>
  <c r="F11" i="22"/>
  <c r="D10" i="22"/>
  <c r="F10" i="22" s="1"/>
  <c r="F9" i="22"/>
  <c r="D9" i="22"/>
  <c r="D8" i="22"/>
  <c r="F8" i="22" s="1"/>
  <c r="F25" i="22" l="1"/>
  <c r="F37" i="22" s="1"/>
  <c r="C120" i="21" l="1"/>
  <c r="C118" i="21"/>
  <c r="B112" i="21"/>
  <c r="B110" i="21"/>
  <c r="B109" i="21"/>
  <c r="I103" i="21"/>
  <c r="I100" i="21"/>
  <c r="G96" i="21"/>
  <c r="I96" i="21" s="1"/>
  <c r="G94" i="21"/>
  <c r="I94" i="21" s="1"/>
  <c r="I91" i="21"/>
  <c r="I89" i="21"/>
  <c r="G78" i="21"/>
  <c r="I78" i="21" s="1"/>
  <c r="G75" i="21"/>
  <c r="I75" i="21" s="1"/>
  <c r="I70" i="21"/>
  <c r="G70" i="21"/>
  <c r="G85" i="21" s="1"/>
  <c r="I85" i="21" s="1"/>
  <c r="I67" i="21"/>
  <c r="G67" i="21"/>
  <c r="B54" i="21"/>
  <c r="B52" i="21"/>
  <c r="B51" i="21"/>
  <c r="I47" i="21"/>
  <c r="I34" i="21"/>
  <c r="I32" i="21"/>
  <c r="I30" i="21"/>
  <c r="I28" i="21"/>
  <c r="I26" i="21"/>
  <c r="G26" i="21"/>
  <c r="I23" i="21"/>
  <c r="G23" i="21"/>
  <c r="G18" i="21"/>
  <c r="I18" i="21" s="1"/>
  <c r="F26" i="4"/>
  <c r="F25" i="4"/>
  <c r="F24" i="4"/>
  <c r="F23" i="4"/>
  <c r="F22" i="4"/>
  <c r="F21" i="4"/>
  <c r="F20" i="4"/>
  <c r="F19" i="4"/>
  <c r="F18" i="4"/>
  <c r="F17" i="4"/>
  <c r="F16" i="4"/>
  <c r="F15" i="4"/>
  <c r="F14" i="4"/>
  <c r="F13" i="4"/>
  <c r="F12" i="4"/>
  <c r="D11" i="4"/>
  <c r="F11" i="4" s="1"/>
  <c r="D10" i="4"/>
  <c r="F10" i="4" s="1"/>
  <c r="D9" i="4"/>
  <c r="F9" i="4" s="1"/>
  <c r="D8" i="4"/>
  <c r="F8" i="4" s="1"/>
  <c r="D7" i="4"/>
  <c r="F7" i="4" s="1"/>
  <c r="D6" i="4"/>
  <c r="F6" i="4" s="1"/>
  <c r="D5" i="4"/>
  <c r="F5" i="4" s="1"/>
  <c r="D5" i="20"/>
  <c r="F5" i="20" s="1"/>
  <c r="F14" i="20"/>
  <c r="D13" i="20"/>
  <c r="F13" i="20" s="1"/>
  <c r="F10" i="20"/>
  <c r="F9" i="20"/>
  <c r="F8" i="20"/>
  <c r="F7" i="20"/>
  <c r="F6" i="20"/>
  <c r="G23" i="13"/>
  <c r="G22" i="13"/>
  <c r="G21" i="13"/>
  <c r="G20" i="13"/>
  <c r="G19" i="13"/>
  <c r="G17" i="13"/>
  <c r="E17" i="13"/>
  <c r="G16" i="13"/>
  <c r="E16" i="13"/>
  <c r="G15" i="13"/>
  <c r="G14" i="13"/>
  <c r="E14" i="13"/>
  <c r="G12" i="13"/>
  <c r="G11" i="13"/>
  <c r="G9" i="13"/>
  <c r="E9" i="13"/>
  <c r="G8" i="13"/>
  <c r="G7" i="13"/>
  <c r="I49" i="21" l="1"/>
  <c r="I118" i="21" s="1"/>
  <c r="F15" i="20"/>
  <c r="F18" i="20" s="1"/>
  <c r="G24" i="13"/>
  <c r="F27" i="4"/>
  <c r="F29" i="4" s="1"/>
  <c r="F32" i="4" s="1"/>
  <c r="D17" i="6" s="1"/>
  <c r="G106" i="21"/>
  <c r="I106" i="21" s="1"/>
  <c r="I107" i="21" s="1"/>
  <c r="I120" i="21" s="1"/>
  <c r="F11" i="20"/>
  <c r="F17" i="20" s="1"/>
  <c r="F19" i="20" s="1"/>
  <c r="I122" i="21" l="1"/>
  <c r="I124" i="21" s="1"/>
  <c r="F8" i="27"/>
  <c r="F7" i="27"/>
  <c r="F6" i="27"/>
  <c r="F5" i="27"/>
  <c r="F9" i="27" l="1"/>
  <c r="D5" i="6" s="1"/>
  <c r="D9" i="6" l="1"/>
  <c r="F6" i="18" l="1"/>
  <c r="F4" i="18"/>
  <c r="F8" i="18" l="1"/>
  <c r="D15" i="6" s="1"/>
  <c r="I26" i="24" l="1"/>
  <c r="I24" i="24"/>
  <c r="I22" i="24"/>
  <c r="I20" i="24"/>
  <c r="I18" i="24"/>
  <c r="I16" i="24"/>
  <c r="I14" i="24"/>
  <c r="I12" i="24"/>
  <c r="I10" i="24"/>
  <c r="I8" i="24"/>
  <c r="I6" i="24"/>
  <c r="I28" i="24" l="1"/>
  <c r="D23" i="6"/>
  <c r="D21" i="6" l="1"/>
  <c r="D19" i="6" l="1"/>
  <c r="F11" i="8" l="1"/>
  <c r="F10" i="8"/>
  <c r="D25" i="6" l="1"/>
  <c r="D13" i="6" l="1"/>
  <c r="F8" i="8" l="1"/>
  <c r="F25" i="17" l="1"/>
  <c r="F24" i="17"/>
  <c r="F43" i="17" l="1"/>
  <c r="F40" i="17"/>
  <c r="F39" i="17"/>
  <c r="F38" i="17"/>
  <c r="F37" i="17"/>
  <c r="F36" i="17"/>
  <c r="F35" i="17"/>
  <c r="F34" i="17"/>
  <c r="F33" i="17"/>
  <c r="F32" i="17"/>
  <c r="F29" i="17"/>
  <c r="F28" i="17"/>
  <c r="F27" i="17"/>
  <c r="F30" i="17" s="1"/>
  <c r="F21" i="17"/>
  <c r="F20" i="17"/>
  <c r="F19" i="17"/>
  <c r="F18" i="17"/>
  <c r="F17" i="17"/>
  <c r="F16" i="17"/>
  <c r="F15" i="17"/>
  <c r="F14" i="17"/>
  <c r="F11" i="17"/>
  <c r="F10" i="17"/>
  <c r="F9" i="17"/>
  <c r="F8" i="17"/>
  <c r="F6" i="17"/>
  <c r="F22" i="17" l="1"/>
  <c r="F41" i="17"/>
  <c r="F12" i="17"/>
  <c r="F45" i="17" l="1"/>
  <c r="D7" i="6" s="1"/>
  <c r="F9" i="8"/>
  <c r="F7" i="8" l="1"/>
  <c r="F6" i="8"/>
  <c r="F5" i="8"/>
  <c r="F12" i="8" l="1"/>
  <c r="F14" i="8" s="1"/>
  <c r="D11" i="6" s="1"/>
  <c r="D27" i="6" s="1"/>
  <c r="D29" i="6" l="1"/>
</calcChain>
</file>

<file path=xl/sharedStrings.xml><?xml version="1.0" encoding="utf-8"?>
<sst xmlns="http://schemas.openxmlformats.org/spreadsheetml/2006/main" count="678" uniqueCount="450">
  <si>
    <t>Description</t>
  </si>
  <si>
    <t>Unit</t>
  </si>
  <si>
    <t>Qty</t>
  </si>
  <si>
    <t>LS</t>
  </si>
  <si>
    <t xml:space="preserve">Total </t>
  </si>
  <si>
    <t>Pcs</t>
  </si>
  <si>
    <t>SN#</t>
  </si>
  <si>
    <t xml:space="preserve"> Qty</t>
  </si>
  <si>
    <t>Unit Cost (US$)</t>
  </si>
  <si>
    <t>Total Amount (US$)</t>
  </si>
  <si>
    <t>Mass concrete of 50mm thick blinding layer (1:2:4 mix) under the foundation wall 2.22m x 2.68 x0.05)</t>
  </si>
  <si>
    <t>250mm hardcore filling and well compacting for slab area(2.22mx2.68m)</t>
  </si>
  <si>
    <t>RC concrete (1:2:4 mix ) in conc. floor slab 10 cm thick(2.22mx2.68mx0.1m)</t>
  </si>
  <si>
    <t xml:space="preserve">20cm thick masonry walling in cement &amp; sand mortar 1;3 mix () </t>
  </si>
  <si>
    <t xml:space="preserve">External &amp; internal plastering ,12 mm thick, cement and sand mix 1:4, with wood float finish. </t>
  </si>
  <si>
    <t>Apply two coats of white wash</t>
  </si>
  <si>
    <t xml:space="preserve">30 mm thick 1:3 cement/sand floor screed </t>
  </si>
  <si>
    <t>GI pipes for  water Kiosk 1''</t>
  </si>
  <si>
    <t>Fittings on the kiosk</t>
  </si>
  <si>
    <t xml:space="preserve">GI Reducer 2" -1" </t>
  </si>
  <si>
    <t>1" GI  Double  Tee</t>
  </si>
  <si>
    <t>1" GI  Single   Tee</t>
  </si>
  <si>
    <t xml:space="preserve">Reducer socket 1"-3/4" </t>
  </si>
  <si>
    <t>Nipple GI</t>
  </si>
  <si>
    <t>Branch pipes, 3/4", galvanised (long pipe 300mm threaded on both sides )</t>
  </si>
  <si>
    <t xml:space="preserve">3/4" taps </t>
  </si>
  <si>
    <t>Pit excavation commencing at reduced levels depth not exceeding 1.5m deep.</t>
  </si>
  <si>
    <t>Sub-total for One Kiosk</t>
  </si>
  <si>
    <t>COST SUMMARY</t>
  </si>
  <si>
    <t>No.</t>
  </si>
  <si>
    <t xml:space="preserve">Unit Costs </t>
  </si>
  <si>
    <t>Provision and installation of 3'' riser main pipe for the borehole with complete fittings</t>
  </si>
  <si>
    <t>Gate valves and control pannel for the pump</t>
  </si>
  <si>
    <t>No</t>
  </si>
  <si>
    <t>TOTAL</t>
  </si>
  <si>
    <t>SUBTOTAL CARRIED TO MAIN SUMMARY</t>
  </si>
  <si>
    <t>Item</t>
  </si>
  <si>
    <t xml:space="preserve">  Description of Work/Items</t>
  </si>
  <si>
    <t xml:space="preserve"> Unit</t>
  </si>
  <si>
    <t>Quantity</t>
  </si>
  <si>
    <t>Amount</t>
  </si>
  <si>
    <t>lumpsum</t>
  </si>
  <si>
    <t>QTY</t>
  </si>
  <si>
    <t>UNIT</t>
  </si>
  <si>
    <t>A</t>
  </si>
  <si>
    <t>B</t>
  </si>
  <si>
    <t>C</t>
  </si>
  <si>
    <t>M</t>
  </si>
  <si>
    <t>ITEM</t>
  </si>
  <si>
    <t>SUB TOTAL CARRIED TO MAIN SUMMARY</t>
  </si>
  <si>
    <t>Cosntruction of Water Kiosk</t>
  </si>
  <si>
    <t>Foundation</t>
  </si>
  <si>
    <t>m3</t>
  </si>
  <si>
    <t>Columns and Beams</t>
  </si>
  <si>
    <t>Storage tank (RC slabs and RC walls)</t>
  </si>
  <si>
    <t>Lm</t>
  </si>
  <si>
    <t>Inspection manhole and fittings</t>
  </si>
  <si>
    <t>unit</t>
  </si>
  <si>
    <t>BS mesh A142 for manhole cover</t>
  </si>
  <si>
    <t>m2</t>
  </si>
  <si>
    <t>50x50x3mm L angle plates</t>
  </si>
  <si>
    <t>lm</t>
  </si>
  <si>
    <t>New elevated water tank</t>
  </si>
  <si>
    <t>DESCRIPTION</t>
  </si>
  <si>
    <t>SM</t>
  </si>
  <si>
    <t>CM</t>
  </si>
  <si>
    <t>D</t>
  </si>
  <si>
    <t>E</t>
  </si>
  <si>
    <t xml:space="preserve"> </t>
  </si>
  <si>
    <t>F</t>
  </si>
  <si>
    <t>G</t>
  </si>
  <si>
    <t>H</t>
  </si>
  <si>
    <t>I</t>
  </si>
  <si>
    <t>J</t>
  </si>
  <si>
    <t>K</t>
  </si>
  <si>
    <t>LM</t>
  </si>
  <si>
    <t>TITLE</t>
  </si>
  <si>
    <t xml:space="preserve">Preliminaries </t>
  </si>
  <si>
    <t>AMOUNT</t>
  </si>
  <si>
    <t>RATE</t>
  </si>
  <si>
    <t>Sum</t>
  </si>
  <si>
    <t xml:space="preserve">A </t>
  </si>
  <si>
    <t>MOBILIZATION AND SHIFTING</t>
  </si>
  <si>
    <t>A1</t>
  </si>
  <si>
    <t>Mobilization and Demobilization of all Plant, Materials, Equipment and Personnel</t>
  </si>
  <si>
    <t>DRILLING AND SAMPLING</t>
  </si>
  <si>
    <t>B1</t>
  </si>
  <si>
    <t>Drilling at 400 mmØ</t>
  </si>
  <si>
    <t>B2</t>
  </si>
  <si>
    <t>Drilling at 311.15mmØ-Diameter</t>
  </si>
  <si>
    <t>B3</t>
  </si>
  <si>
    <t xml:space="preserve">Water supply for mud drilling </t>
  </si>
  <si>
    <t>B4</t>
  </si>
  <si>
    <t>Sampling and Storing Drill-Cuttings sampled at 2 m-intervals</t>
  </si>
  <si>
    <t>SUPPLY &amp; STORAGE OF MATERIALS</t>
  </si>
  <si>
    <t>C1</t>
  </si>
  <si>
    <t>Supply of Water for Drilling/Development and Drilling Site of the borehole</t>
  </si>
  <si>
    <t>C2</t>
  </si>
  <si>
    <t>Plain Casing, uPVC, 8’’ Ø-OD, Minimum 9 mm-Wall Thickness</t>
  </si>
  <si>
    <t>C3</t>
  </si>
  <si>
    <t xml:space="preserve">Screen Casing, uPVC, 8’’Ø-OD, Minimum 9 mm-Wall Thickness </t>
  </si>
  <si>
    <t>C4</t>
  </si>
  <si>
    <t>8’’Ø Centralizers</t>
  </si>
  <si>
    <t>C5</t>
  </si>
  <si>
    <t>Bottom Caps</t>
  </si>
  <si>
    <t>C6</t>
  </si>
  <si>
    <t>Gravel Pack</t>
  </si>
  <si>
    <t>C7</t>
  </si>
  <si>
    <t>Inert Backfill</t>
  </si>
  <si>
    <t>C8</t>
  </si>
  <si>
    <t>Grouting Materials for Sanitary Seal</t>
  </si>
  <si>
    <t>HANDLING AND INSTALLATION</t>
  </si>
  <si>
    <t>D1</t>
  </si>
  <si>
    <t>Surface Plain Casing of Mild Steel, 5 mm Wall-Thickness, 375-mmØ-ID</t>
  </si>
  <si>
    <t>D2</t>
  </si>
  <si>
    <t>Plain and Screen Casings, uPVC, 203mm Ø-OD, Minimum 9 mm-Wall Thickness Including Centralizers and Bottom Cap</t>
  </si>
  <si>
    <t>D3</t>
  </si>
  <si>
    <t>D4</t>
  </si>
  <si>
    <t>D5</t>
  </si>
  <si>
    <t>BOREHOLE DEVELOPMENT AND TEST PUMPING</t>
  </si>
  <si>
    <t>E1</t>
  </si>
  <si>
    <t>Well Development by Airlifting (average 6 hours )</t>
  </si>
  <si>
    <t>E2</t>
  </si>
  <si>
    <t>Calibration Test (average 2 hours )</t>
  </si>
  <si>
    <t>E3</t>
  </si>
  <si>
    <t>Step Drawdown Test (5 hours)</t>
  </si>
  <si>
    <t>E4</t>
  </si>
  <si>
    <t xml:space="preserve">Constant Discharge Test (24hrs) </t>
  </si>
  <si>
    <t>E5</t>
  </si>
  <si>
    <t>Recovery (12 hours)</t>
  </si>
  <si>
    <t>E6</t>
  </si>
  <si>
    <t>Well disinfection / chrolination</t>
  </si>
  <si>
    <t>E7</t>
  </si>
  <si>
    <t>Well Head and capping</t>
  </si>
  <si>
    <t>E8</t>
  </si>
  <si>
    <t>Water Quality testing/analysis</t>
  </si>
  <si>
    <t>E9</t>
  </si>
  <si>
    <t>Borehole Completion Report</t>
  </si>
  <si>
    <t xml:space="preserve">STANDBY TIME </t>
  </si>
  <si>
    <t>Hr</t>
  </si>
  <si>
    <t>Borehole drilling</t>
  </si>
  <si>
    <t>QNTY</t>
  </si>
  <si>
    <t>RATE US$</t>
  </si>
  <si>
    <t>AMT US$</t>
  </si>
  <si>
    <t>ELEMENT No. 1: GATE</t>
  </si>
  <si>
    <t xml:space="preserve">The contractor will provide all material and construct a steel </t>
  </si>
  <si>
    <t xml:space="preserve">gate maesuring approximately 4000x2100m. </t>
  </si>
  <si>
    <t xml:space="preserve">Given the location and site conditions, the contractor is </t>
  </si>
  <si>
    <t>advised to make a physical assesment of the site before</t>
  </si>
  <si>
    <t>tendering.</t>
  </si>
  <si>
    <t xml:space="preserve">Excavate for column pads, depth not exceeding </t>
  </si>
  <si>
    <t xml:space="preserve">1.5m and of 1.5 x 1.5 mm width commencing at the original </t>
  </si>
  <si>
    <t xml:space="preserve">ground level, and cart away to spoil as directed </t>
  </si>
  <si>
    <t xml:space="preserve">Reinforced Concrete using 3/4 + 1/2" mix machine </t>
  </si>
  <si>
    <t>crushed Ballast in:</t>
  </si>
  <si>
    <t>Vibrated reinforced concrete (class 25) column base, 350mm deep</t>
  </si>
  <si>
    <t xml:space="preserve">Ditto in columns 600x600mm thick, average height of 2.7 m </t>
  </si>
  <si>
    <t>with 1.5 m being the foundation column</t>
  </si>
  <si>
    <t>Assorted high tensile twisted steel reinforcement bars to B.S 4446.</t>
  </si>
  <si>
    <t>KG</t>
  </si>
  <si>
    <t>Sawn formwork to vertical sides of the columns</t>
  </si>
  <si>
    <t>15mm thick cement/Sand plaster to vertical sides of the columns</t>
  </si>
  <si>
    <t>350x350x25mm thick P.C.C coping stone</t>
  </si>
  <si>
    <t>Main and pedestrian gates</t>
  </si>
  <si>
    <t xml:space="preserve">Supply and fix double leaf steel gate size 4000x 2100mm high </t>
  </si>
  <si>
    <t xml:space="preserve"> CHS poleswith small pedestrian door made from 2"x 3mm thick</t>
  </si>
  <si>
    <t xml:space="preserve">welded on one side of the frame. Frame as follows: 75 x 3mm </t>
  </si>
  <si>
    <t>thick RHS external members and 25mm SHS 3mm thick secondary</t>
  </si>
  <si>
    <t xml:space="preserve">members, fixed onto the concrete columns using heavy duty steel </t>
  </si>
  <si>
    <t xml:space="preserve">pin hinges; with all fastening accessories including all cutting </t>
  </si>
  <si>
    <t xml:space="preserve">welding, grinding and priming with one coat of grey oxide before </t>
  </si>
  <si>
    <t xml:space="preserve">fixing. The gate should also have peep holes of not more that </t>
  </si>
  <si>
    <t xml:space="preserve">25mm dia with a slilding door. It should also have 2 locking </t>
  </si>
  <si>
    <t>mechanisms, top and bottom.</t>
  </si>
  <si>
    <t>NO</t>
  </si>
  <si>
    <t>Sub-Total for main and pestrian gate</t>
  </si>
  <si>
    <t>ELEMENT No. 2 : FENCE</t>
  </si>
  <si>
    <t xml:space="preserve">The contractor is reminded to include in his pricing, </t>
  </si>
  <si>
    <t xml:space="preserve">the cost of supply, cutting, waste and erection and all other </t>
  </si>
  <si>
    <t xml:space="preserve">necessary fittings including welding lugs or fishtailing onto </t>
  </si>
  <si>
    <t>the 50x50x6mm angle bars. Angle bars and the necessary</t>
  </si>
  <si>
    <t xml:space="preserve">fixing and anchorage to be treated as described in the </t>
  </si>
  <si>
    <t>specifications.</t>
  </si>
  <si>
    <t>Fence construction should be according to BS 1722-Part 10</t>
  </si>
  <si>
    <t>Clear the perimeter of the fencing area of all bushes scrubs and obstructions</t>
  </si>
  <si>
    <t xml:space="preserve">Excavate 300x300x500 deep holes to receive mass concrete (1:3:6) </t>
  </si>
  <si>
    <t>bases as shown in the drawings.</t>
  </si>
  <si>
    <t xml:space="preserve">Supply 50x5mm CHS welded to form Y-shaped posts with ends closed as </t>
  </si>
  <si>
    <t xml:space="preserve">shown in the drawings, bottom end fixed with 100x100mmx3mm plate </t>
  </si>
  <si>
    <t xml:space="preserve">and bedded in mass concrete.The post to be 2500mm high from ground </t>
  </si>
  <si>
    <t>level to the Y-joint. Allow for drlling 7No holes as shown.</t>
  </si>
  <si>
    <t xml:space="preserve">Extra Over 50x5mm posts for bracing on either side every fourth </t>
  </si>
  <si>
    <t xml:space="preserve">intermediate post and all corner posts. </t>
  </si>
  <si>
    <t>Mass Concrete Mix 1:3:6/20mm using 3/4 Local Ballast in:</t>
  </si>
  <si>
    <t xml:space="preserve">Supply all materials and cast 0.3m diameter x 0.6m depth mass concrete </t>
  </si>
  <si>
    <t>class Q (1:3:6)  to concrete the 50mm dia. CHS poles while ensuring they</t>
  </si>
  <si>
    <t>remain plumb 600mm deep below the ground level and 2500mm (2.5m)</t>
  </si>
  <si>
    <t>above ground level.</t>
  </si>
  <si>
    <t>Supply and weld a 12mm high tensile steel rod along the bases of the posts</t>
  </si>
  <si>
    <t>for anchoring the chainlink to the ground along the whole length of the fence.</t>
  </si>
  <si>
    <t>Allow for excavating 200mm deep along the fence to fix the rod.</t>
  </si>
  <si>
    <t>Allow for curing of all concrete works</t>
  </si>
  <si>
    <t xml:space="preserve">Supply and fix 3No strands of 12G barbed wire bound onto either sides </t>
  </si>
  <si>
    <t xml:space="preserve">of the Y post using 3mm galvanised wire as shown in the drawings. </t>
  </si>
  <si>
    <t>Ditto for posts</t>
  </si>
  <si>
    <r>
      <t xml:space="preserve">Supply and and fix 2500mm high </t>
    </r>
    <r>
      <rPr>
        <b/>
        <sz val="12"/>
        <rFont val="Tahoma"/>
        <family val="2"/>
      </rPr>
      <t>HEAVY GUAGE</t>
    </r>
    <r>
      <rPr>
        <sz val="12"/>
        <rFont val="Tahoma"/>
        <family val="2"/>
      </rPr>
      <t xml:space="preserve"> chainlink to posts using 3mm </t>
    </r>
  </si>
  <si>
    <t xml:space="preserve">galvanised wire. Allow for securing the chainlink to a 12mm reinforcement </t>
  </si>
  <si>
    <t>bar welded at the base btween the posts.</t>
  </si>
  <si>
    <t xml:space="preserve">Supply and fix razer wire secured on the chainlink, barbed wire and Y posts </t>
  </si>
  <si>
    <t xml:space="preserve">by binding wire and rolled approximately 600mm dia. </t>
  </si>
  <si>
    <t>L</t>
  </si>
  <si>
    <t xml:space="preserve">Prepare and apply one under coat of epoxy based primer and two finishing </t>
  </si>
  <si>
    <t xml:space="preserve">epoxy based  paints to metal surfaces n.e 250mm in alternate bands of 300mm </t>
  </si>
  <si>
    <t>Total carried to summary</t>
  </si>
  <si>
    <t>ELEMENT NO. 3 : MAIN SUMMARY</t>
  </si>
  <si>
    <t>ELEMENT No.</t>
  </si>
  <si>
    <t>PAGE</t>
  </si>
  <si>
    <t xml:space="preserve">Amount </t>
  </si>
  <si>
    <t>1/2</t>
  </si>
  <si>
    <t>2/2</t>
  </si>
  <si>
    <t>Total</t>
  </si>
  <si>
    <t>Total  carried to grand summary</t>
  </si>
  <si>
    <t>Allow a provisonal sum for piping from the borehole to the elevated tank at the borehole site inclusive of excavation works</t>
  </si>
  <si>
    <t>Submersible pump, Grundfos SP17-20 Rp2 with 11kw motor, with matching cut-off electrodes, drop cables control panel, all accessories included</t>
  </si>
  <si>
    <t xml:space="preserve"> QTY. </t>
  </si>
  <si>
    <t>RATE (USD)</t>
  </si>
  <si>
    <t xml:space="preserve"> AMOUNT (USD) </t>
  </si>
  <si>
    <t>Trench excavation and pipe laying</t>
  </si>
  <si>
    <t>Install 2" uPVC pressure pipes including all necessary fittings from borehole to the school, installed over a sand bed 7 cm thick and covered with sand for a minimum thickness of 10 cm.</t>
  </si>
  <si>
    <t>M.L.</t>
  </si>
  <si>
    <t>Demarcation and layouts preparation</t>
  </si>
  <si>
    <t>Construction of chamber control Box (50x50x50cm)</t>
  </si>
  <si>
    <t xml:space="preserve">Testing the system </t>
  </si>
  <si>
    <t>Sub-total: Trenches and laying of Pipes</t>
  </si>
  <si>
    <t>Supply of pipes,fittings &amp; other items</t>
  </si>
  <si>
    <t>Supply of 2 inch uPVC pressure pipes for supplying water from tank to the water kiosks</t>
  </si>
  <si>
    <t>Supply of all the fittings including elbows, tees, unions, gate valves, flow meters etc</t>
  </si>
  <si>
    <t>Sub-total: Pipes and fittings</t>
  </si>
  <si>
    <t>SUMMARY</t>
  </si>
  <si>
    <t xml:space="preserve"> Trenches and Laying of Pipes</t>
  </si>
  <si>
    <t xml:space="preserve"> Supply of pipes and fittings</t>
  </si>
  <si>
    <r>
      <t>M</t>
    </r>
    <r>
      <rPr>
        <vertAlign val="superscript"/>
        <sz val="11"/>
        <color indexed="8"/>
        <rFont val="Tahoma"/>
        <family val="2"/>
      </rPr>
      <t>2</t>
    </r>
  </si>
  <si>
    <r>
      <t>M</t>
    </r>
    <r>
      <rPr>
        <vertAlign val="superscript"/>
        <sz val="11"/>
        <color indexed="8"/>
        <rFont val="Tahoma"/>
        <family val="2"/>
      </rPr>
      <t>3</t>
    </r>
  </si>
  <si>
    <r>
      <t>Cast 20cm Mass concrete 1:3:6 mix design of the area (</t>
    </r>
    <r>
      <rPr>
        <sz val="11"/>
        <color indexed="8"/>
        <rFont val="Tahoma"/>
        <family val="2"/>
      </rPr>
      <t>1.58x0.2x0.1m</t>
    </r>
    <r>
      <rPr>
        <sz val="11"/>
        <color theme="1"/>
        <rFont val="Tahoma"/>
        <family val="2"/>
      </rPr>
      <t>)</t>
    </r>
  </si>
  <si>
    <r>
      <t>90</t>
    </r>
    <r>
      <rPr>
        <vertAlign val="superscript"/>
        <sz val="11"/>
        <color theme="1"/>
        <rFont val="Tahoma"/>
        <family val="2"/>
      </rPr>
      <t>0</t>
    </r>
    <r>
      <rPr>
        <sz val="11"/>
        <color theme="1"/>
        <rFont val="Tahoma"/>
        <family val="2"/>
      </rPr>
      <t xml:space="preserve"> GI Elbow 1"</t>
    </r>
  </si>
  <si>
    <r>
      <t>Visibilaty bill boar (1.2mx1m) with a 1</t>
    </r>
    <r>
      <rPr>
        <sz val="11"/>
        <color indexed="8"/>
        <rFont val="Tahoma"/>
        <family val="2"/>
      </rPr>
      <t>1/2 GI pipe legs and length of 3m  the GI pipe should fix concrete at the bottom.</t>
    </r>
  </si>
  <si>
    <t>PROPOSED BOREHOLE WATER KIOSKS</t>
  </si>
  <si>
    <t>Distribution piping network</t>
  </si>
  <si>
    <t>Borehole Supplies</t>
  </si>
  <si>
    <t>SECTION 8: FENCE AND GATE</t>
  </si>
  <si>
    <t>Fencing works</t>
  </si>
  <si>
    <t>PROPOSED NEW BOREHOLE WORKS</t>
  </si>
  <si>
    <t xml:space="preserve">PROPOSED NEW BOREHOLE SUPPLIES </t>
  </si>
  <si>
    <r>
      <t>M</t>
    </r>
    <r>
      <rPr>
        <vertAlign val="superscript"/>
        <sz val="12"/>
        <color rgb="FF000000"/>
        <rFont val="Tahoma"/>
        <family val="2"/>
      </rPr>
      <t>3</t>
    </r>
  </si>
  <si>
    <t>TOTAL CARRIED TO MAIN SUMMARY</t>
  </si>
  <si>
    <t>Rate(usd)</t>
  </si>
  <si>
    <t>Allow a proviosional  sum of water meter readers in the borehole outlet</t>
  </si>
  <si>
    <t>Allow provisonal sum of gantry at borehole site</t>
  </si>
  <si>
    <t>TOILET &amp; SEPTIC TANK</t>
  </si>
  <si>
    <t>Sn.</t>
  </si>
  <si>
    <t xml:space="preserve">Description </t>
  </si>
  <si>
    <t xml:space="preserve">Unit </t>
  </si>
  <si>
    <t xml:space="preserve">Quantity </t>
  </si>
  <si>
    <t>Unit cost</t>
  </si>
  <si>
    <t xml:space="preserve"> Total amount </t>
  </si>
  <si>
    <t>TOILET</t>
  </si>
  <si>
    <t>Substructure works</t>
  </si>
  <si>
    <t>Excavate foundation trenches 40cm wide commencing from g.l and not exceeding 1000mm deep include carting away excavated materials from site.</t>
  </si>
  <si>
    <r>
      <t>M</t>
    </r>
    <r>
      <rPr>
        <vertAlign val="superscript"/>
        <sz val="10"/>
        <rFont val="Arial"/>
        <family val="2"/>
      </rPr>
      <t>3</t>
    </r>
  </si>
  <si>
    <t>Supply crash and compact approved natural stone hardcore, thickness 20cm to make up levels.</t>
  </si>
  <si>
    <t>Foundation walling - 400mm thick natural rubble stone embedded in 1:3 cem/sand mortar projecting  200 mm from g.l</t>
  </si>
  <si>
    <t xml:space="preserve">Superstructure works including floor concrete </t>
  </si>
  <si>
    <t>20cm thick cement  approved sand hollow blocks wall bonded in cement sand ratio 1:3 for super structure walling height 1.2m top finished with 5cm thk precast concrete wall cup.</t>
  </si>
  <si>
    <r>
      <t>M</t>
    </r>
    <r>
      <rPr>
        <vertAlign val="superscript"/>
        <sz val="10"/>
        <rFont val="Arial"/>
        <family val="2"/>
      </rPr>
      <t>2</t>
    </r>
  </si>
  <si>
    <t>V.R.C ( 1:2:4 mix ).Litol/ ring beams 20cm x 20cm depth, each with  4no. Y12 re-bars &amp; Y8 rings @200mm c/c</t>
  </si>
  <si>
    <t>Roof works</t>
  </si>
  <si>
    <t>28g prepainted Iron sheets</t>
  </si>
  <si>
    <t xml:space="preserve">80 x 40 size timber of 3 no.rafters </t>
  </si>
  <si>
    <t>Pc</t>
  </si>
  <si>
    <t>5x5 timber purlins</t>
  </si>
  <si>
    <t xml:space="preserve">Plastering and other finishing works </t>
  </si>
  <si>
    <t xml:space="preserve">External &amp; internal plastering, 25mm thick, cement/ sand mix 1:3, with steel float finish  </t>
  </si>
  <si>
    <t>Apply two coats of white wash and emulsion paint to all internal and external plastered walls</t>
  </si>
  <si>
    <t>50mm thick cement/ sand floor screed , mix ratio 1:3, inclusive of 100mm high skirting</t>
  </si>
  <si>
    <t>Door/Window Fittings</t>
  </si>
  <si>
    <t>Doors:</t>
  </si>
  <si>
    <t>Supply and fix single leaf steel doors withmetal frames complete with all fittings, hinges, locks and keys - door size 2100x1000mm</t>
  </si>
  <si>
    <t>TOTAL Toilet carried to summary</t>
  </si>
  <si>
    <t>B.</t>
  </si>
  <si>
    <t>Septic Tank</t>
  </si>
  <si>
    <t>Excavate pit for septic tank 4m length x 3m width x 2m depth including Cart away excavated materials</t>
  </si>
  <si>
    <t>Cm</t>
  </si>
  <si>
    <t>100mm thick base slab to manholes and septic tank</t>
  </si>
  <si>
    <t>Sm</t>
  </si>
  <si>
    <t>300mm rubble walling to the sides of the pit and manholes embedded in 1:3 cem/sand mortar</t>
  </si>
  <si>
    <t>10mm rendering to sides of wall</t>
  </si>
  <si>
    <t>125mm thick RC reinforced concrete ; size 4000 x 3000mm and with a covers for manhole  (measured separately)</t>
  </si>
  <si>
    <t>600 x 600mm mild steel manhole covers together with frame and finished in rust proof paint</t>
  </si>
  <si>
    <t>Sub-total Septic tank carried to Summary</t>
  </si>
  <si>
    <t>TOTAL COST For Toilet and Septic tank</t>
  </si>
  <si>
    <t>PROJECT: NEW BOREHOLE DRILIING &amp; SUPPORT INFRASTRUCTURES</t>
  </si>
  <si>
    <t>Toliet &amp; Septic Tank</t>
  </si>
  <si>
    <t>MOUNTING SUPPORT STEEL STRUCTURE</t>
  </si>
  <si>
    <t>ELEMENT NO. 1 : SITE PREPARATION</t>
  </si>
  <si>
    <t>Clear site of all bushes and debris. Grab up roots and</t>
  </si>
  <si>
    <r>
      <t>m</t>
    </r>
    <r>
      <rPr>
        <vertAlign val="superscript"/>
        <sz val="10"/>
        <color indexed="8"/>
        <rFont val="Arial"/>
        <family val="2"/>
      </rPr>
      <t>2</t>
    </r>
  </si>
  <si>
    <t>burn the arisings</t>
  </si>
  <si>
    <t xml:space="preserve">Load, wheel and cart deposit and spread surplus excavated </t>
  </si>
  <si>
    <t xml:space="preserve">material where directed on site at a distance not exceeding  </t>
  </si>
  <si>
    <t>100 meters</t>
  </si>
  <si>
    <t>$</t>
  </si>
  <si>
    <t>ELEMENT NO. 2 : SUBSTRUCTURES (PROVISIONAL)</t>
  </si>
  <si>
    <t xml:space="preserve">Excavations including maintaining and supporting sides </t>
  </si>
  <si>
    <t>and keeping free from water, mud and fallen material</t>
  </si>
  <si>
    <t>Top soil excavation average 200mm deep</t>
  </si>
  <si>
    <r>
      <t>m</t>
    </r>
    <r>
      <rPr>
        <vertAlign val="superscript"/>
        <sz val="10"/>
        <color indexed="8"/>
        <rFont val="Arial"/>
        <family val="2"/>
      </rPr>
      <t>3</t>
    </r>
  </si>
  <si>
    <t>Excavate for foundation not exceeding 0.3</t>
  </si>
  <si>
    <t>meters deep, starting from stripped levels</t>
  </si>
  <si>
    <t>Extra over for excavation in rock</t>
  </si>
  <si>
    <t xml:space="preserve">Ditto </t>
  </si>
  <si>
    <t>Column bases</t>
  </si>
  <si>
    <t>Planking and strutting</t>
  </si>
  <si>
    <t xml:space="preserve">Allow for keeping foundations free from water, mud, fallen </t>
  </si>
  <si>
    <t>materials, etc.</t>
  </si>
  <si>
    <t>Disposal</t>
  </si>
  <si>
    <t xml:space="preserve">Return, fill and ram selected excavated material around </t>
  </si>
  <si>
    <t>foundations</t>
  </si>
  <si>
    <t xml:space="preserve">Load, wheel and cart deposit and spread surplus </t>
  </si>
  <si>
    <t xml:space="preserve">excavated material where directed on site at a </t>
  </si>
  <si>
    <t>distance not exceeding  100 meters</t>
  </si>
  <si>
    <t>Hardcore or other approved filling, as described</t>
  </si>
  <si>
    <t xml:space="preserve">300mm thick well compacted hardcore filling blinded with </t>
  </si>
  <si>
    <t xml:space="preserve">25mm thick quarry dust layer to receive surface bed </t>
  </si>
  <si>
    <t xml:space="preserve">50mm thick Quarry dust  blinding to surfaces of hardcore :rolled </t>
  </si>
  <si>
    <t xml:space="preserve">smooth to receive polytheen sheeting (m.s) </t>
  </si>
  <si>
    <t>Anti-termite treatment</t>
  </si>
  <si>
    <t xml:space="preserve">Gladiator or equal and approved chemical anti-termite </t>
  </si>
  <si>
    <t xml:space="preserve">treatment, executed complete by an approved specialist </t>
  </si>
  <si>
    <t>under a ten-year guarantee, to surfaces of blinding</t>
  </si>
  <si>
    <t>Damp-proof membrane</t>
  </si>
  <si>
    <t xml:space="preserve">1000 gauge polythene or other equal and approved </t>
  </si>
  <si>
    <t xml:space="preserve">damp-proof membrane, laid over blinded hardcore </t>
  </si>
  <si>
    <t>(m.s) with 300mm side and end laps (measured</t>
  </si>
  <si>
    <t>nett-allow for laps)</t>
  </si>
  <si>
    <t>ELEMENT NO. 3 : STEEL FRAME</t>
  </si>
  <si>
    <t>Assemble all materials and construct a steel frame to support</t>
  </si>
  <si>
    <t xml:space="preserve">solar panels. The contrator is reminded to cost all materials </t>
  </si>
  <si>
    <t xml:space="preserve">labour: cutting, hoisting, placing welding, bolting priming with red oxide, </t>
  </si>
  <si>
    <t>painting and fixing of panels on the structure</t>
  </si>
  <si>
    <t>50mm dia. GI pipes forming framework as described</t>
  </si>
  <si>
    <t>Columns</t>
  </si>
  <si>
    <t>1500mm height</t>
  </si>
  <si>
    <t>Beams</t>
  </si>
  <si>
    <t>4700mm length</t>
  </si>
  <si>
    <t>2500mm length</t>
  </si>
  <si>
    <t>50mm x 3mm thick steel angle bars</t>
  </si>
  <si>
    <t>Supports</t>
  </si>
  <si>
    <t xml:space="preserve">2.5m length </t>
  </si>
  <si>
    <t>800mm bracings</t>
  </si>
  <si>
    <t>ELEMENT NO. 4 : CONCRETE WORKS</t>
  </si>
  <si>
    <t>Plain concrete class 15 in:</t>
  </si>
  <si>
    <t xml:space="preserve">100mm blinding </t>
  </si>
  <si>
    <t>Ditto for column bases</t>
  </si>
  <si>
    <t xml:space="preserve">Insitu concrete class 25/20 , vibrated and reinforced with 60mm thick </t>
  </si>
  <si>
    <t xml:space="preserve">maximum aggregate size in as described, in:- </t>
  </si>
  <si>
    <t>SLABS</t>
  </si>
  <si>
    <t xml:space="preserve">200mm thick surface bed laid in bays including all </t>
  </si>
  <si>
    <t>necessary formwork</t>
  </si>
  <si>
    <t>Ditto:</t>
  </si>
  <si>
    <t>Suspended slab</t>
  </si>
  <si>
    <t>Roof slab</t>
  </si>
  <si>
    <t>ELEMENT NO. 5 : FINISHES</t>
  </si>
  <si>
    <t>Cement and sand (1:3) screeds, backings, beds etc</t>
  </si>
  <si>
    <t>25mm Thick cement/sand (1:4) screed finish</t>
  </si>
  <si>
    <t>Floor slab</t>
  </si>
  <si>
    <t>Painting</t>
  </si>
  <si>
    <t xml:space="preserve">Prepare surfaces and apply three coats gloss oil paint  as 'Crown' </t>
  </si>
  <si>
    <t xml:space="preserve">or equal and approved manufacturer(s) on concrete and masonry </t>
  </si>
  <si>
    <t>surfaces: measured overall on both sides</t>
  </si>
  <si>
    <t>Plastered surfaces internally and externally</t>
  </si>
  <si>
    <t>MAIN SUMMARY</t>
  </si>
  <si>
    <t>ELEMENT</t>
  </si>
  <si>
    <t>5/1</t>
  </si>
  <si>
    <t>5/2</t>
  </si>
  <si>
    <t>5/6</t>
  </si>
  <si>
    <t>5/8</t>
  </si>
  <si>
    <t>5/9</t>
  </si>
  <si>
    <t>Grand Total</t>
  </si>
  <si>
    <t>Total for THREE No. mounting structures</t>
  </si>
  <si>
    <t>TOTAL FOR SECTION 5: CARRIED TO GRAND SUMMARY</t>
  </si>
  <si>
    <t>SOLAR PROCUREMENT,DELIVERY &amp; INSTALLATION</t>
  </si>
  <si>
    <t>Procurement and delivery of 350 watts solar panels</t>
  </si>
  <si>
    <r>
      <t>8mm</t>
    </r>
    <r>
      <rPr>
        <vertAlign val="superscript"/>
        <sz val="15.5"/>
        <color theme="1"/>
        <rFont val="Times New Roman"/>
        <family val="1"/>
      </rPr>
      <t>2</t>
    </r>
    <r>
      <rPr>
        <sz val="11.5"/>
        <color theme="1"/>
        <rFont val="Times New Roman"/>
        <family val="1"/>
      </rPr>
      <t xml:space="preserve"> </t>
    </r>
    <r>
      <rPr>
        <sz val="12"/>
        <color theme="1"/>
        <rFont val="Tahoma"/>
        <family val="2"/>
      </rPr>
      <t>submersible pump 3-phase motor cable</t>
    </r>
  </si>
  <si>
    <t>Meter</t>
  </si>
  <si>
    <t>Supply and installation of Well probe sensor c/w cable for dry running protection</t>
  </si>
  <si>
    <t>Supply and installation of manual change over switch to switch between solar and generator power</t>
  </si>
  <si>
    <t>Supply and installation of PSk2-15 Controller-11kVA-D</t>
  </si>
  <si>
    <t>Supply and installation of PV Disconnect Switch 1000V-40-6</t>
  </si>
  <si>
    <t>Supply and installation of PV Protect 125A</t>
  </si>
  <si>
    <t>Supply and installation of PV Combiner 1000-125-4</t>
  </si>
  <si>
    <t>Supply and installation of Surge Protector</t>
  </si>
  <si>
    <t>Accessories</t>
  </si>
  <si>
    <t>Lot</t>
  </si>
  <si>
    <t>Installation of 60 solar panels on already fabricated steel support strauctures</t>
  </si>
  <si>
    <t>TOTAL CARRIED TO GRAND SUMMARY</t>
  </si>
  <si>
    <t>Solar Support Structure</t>
  </si>
  <si>
    <t>Solar Installation</t>
  </si>
  <si>
    <t>PROJECT: PROPOSED NEW BOREHOLE  WORKS</t>
  </si>
  <si>
    <t>The cost bid for the generator room &amp; caretakers room should be a lumpsum to meet the technical description presented below and as presented in Block   of the design drawings, and include all  preparation, construction, finishing components :</t>
  </si>
  <si>
    <t>Caretakers room</t>
  </si>
  <si>
    <t>TOTAL  for Generator room &amp; Caretakers room</t>
  </si>
  <si>
    <t>Generator room &amp; Caretakers room</t>
  </si>
  <si>
    <t>PROJECT: BOREHOLE SUPPORT INFRASTRUCTURES WORKS</t>
  </si>
  <si>
    <t>Elevated Water Tank 40m3 (12m high)</t>
  </si>
  <si>
    <t>Rate ($)</t>
  </si>
  <si>
    <t>Amount($)</t>
  </si>
  <si>
    <r>
      <t xml:space="preserve">Excavation: </t>
    </r>
    <r>
      <rPr>
        <sz val="12"/>
        <rFont val="Tahoma"/>
        <family val="2"/>
      </rPr>
      <t xml:space="preserve">
General excavation works for the column's foundations, depth up to 1500mm in all type of soil</t>
    </r>
  </si>
  <si>
    <r>
      <t xml:space="preserve">Lean concrete </t>
    </r>
    <r>
      <rPr>
        <sz val="12"/>
        <color indexed="8"/>
        <rFont val="Tahoma"/>
        <family val="2"/>
      </rPr>
      <t>(2000 x 2000mm, thickness 50mm): 
lean concrete, mix 1:4:8, ready to receive the the column's foundations</t>
    </r>
  </si>
  <si>
    <r>
      <t xml:space="preserve">Foundations </t>
    </r>
    <r>
      <rPr>
        <sz val="12"/>
        <color indexed="8"/>
        <rFont val="Tahoma"/>
        <family val="2"/>
      </rPr>
      <t>(1400 x 1400mm, thickness 600mm): 
reinforced concrete class 20  (nominal mix 1:2:4) with Y12 at column bases</t>
    </r>
  </si>
  <si>
    <r>
      <t xml:space="preserve">Columns </t>
    </r>
    <r>
      <rPr>
        <sz val="12"/>
        <rFont val="Tahoma"/>
        <family val="2"/>
      </rPr>
      <t>(section: 300mmx 300mm):</t>
    </r>
    <r>
      <rPr>
        <b/>
        <sz val="12"/>
        <rFont val="Tahoma"/>
        <family val="2"/>
      </rPr>
      <t xml:space="preserve">
</t>
    </r>
    <r>
      <rPr>
        <sz val="12"/>
        <rFont val="Tahoma"/>
        <family val="2"/>
      </rPr>
      <t>reinforced concrete mix 1:2:4, with high yield twisted rebar of Y12 and R6 for stirrups @200mm c/c</t>
    </r>
  </si>
  <si>
    <r>
      <t>Beam</t>
    </r>
    <r>
      <rPr>
        <sz val="12"/>
        <rFont val="Tahoma"/>
        <family val="2"/>
      </rPr>
      <t xml:space="preserve"> (section 300x450mm), concrete class 20,nominal mix 1:2:4) with Y16 rebar and R8 for beam links</t>
    </r>
  </si>
  <si>
    <r>
      <t>Tank slab:</t>
    </r>
    <r>
      <rPr>
        <sz val="12"/>
        <color theme="1"/>
        <rFont val="Tahoma"/>
        <family val="2"/>
      </rPr>
      <t xml:space="preserve"> (3400 x 6400mm, thickness 1500mm):
reinforced concrete class 25 ( nominal mix 1:2:3)  complete with water proofing, 12mm dia high yield square twisted bars for tank base slab </t>
    </r>
  </si>
  <si>
    <r>
      <t xml:space="preserve">Water bar: </t>
    </r>
    <r>
      <rPr>
        <sz val="12"/>
        <rFont val="Tahoma"/>
        <family val="2"/>
      </rPr>
      <t>200mm water bar</t>
    </r>
  </si>
  <si>
    <r>
      <t>Walls:</t>
    </r>
    <r>
      <rPr>
        <sz val="12"/>
        <color theme="1"/>
        <rFont val="Tahoma"/>
        <family val="2"/>
      </rPr>
      <t xml:space="preserve"> (thickness 12mm and height of 2000mm)
reinforced concrete class 25 ( nominal mix 1:2:3) complete with water proofing; 12mm high yield square twisted bars for tank walls </t>
    </r>
  </si>
  <si>
    <r>
      <t>Cover slab:</t>
    </r>
    <r>
      <rPr>
        <sz val="12"/>
        <color theme="1"/>
        <rFont val="Tahoma"/>
        <family val="2"/>
      </rPr>
      <t xml:space="preserve"> (4400 x 4400mm, thickness 150mm):
reinforced concrete  class 20 (nominal mix 1:2:4), 12mm high yield square twisted bars for tank cover slab </t>
    </r>
  </si>
  <si>
    <r>
      <t xml:space="preserve">Inspection manhole </t>
    </r>
    <r>
      <rPr>
        <sz val="12"/>
        <rFont val="Tahoma"/>
        <family val="2"/>
      </rPr>
      <t xml:space="preserve"> (600mm x 600mm):
Reinforced concrete 50mm thick with BS mesh A142, bent up round iron bars handle and 50x50x3mm, using of Y12 HY Square twisted bars at man hole corners</t>
    </r>
  </si>
  <si>
    <r>
      <t xml:space="preserve">Fittings:
</t>
    </r>
    <r>
      <rPr>
        <sz val="12"/>
        <rFont val="Tahoma"/>
        <family val="2"/>
      </rPr>
      <t>supply and install all fittings for inlet, distribution and trucking outlets and overflow</t>
    </r>
  </si>
  <si>
    <r>
      <t xml:space="preserve">Ladder </t>
    </r>
    <r>
      <rPr>
        <sz val="12"/>
        <rFont val="Tahoma"/>
        <family val="2"/>
      </rPr>
      <t>(500mm width,13m length):
Supply and install a metallic ladder, including all anchorage points</t>
    </r>
  </si>
  <si>
    <t xml:space="preserve">30KVA Duos Genset, in-line direct injection 3-cylinder diesel engine/ type water cooled of four cycle </t>
  </si>
  <si>
    <t>Construction of 4 water kiosks</t>
  </si>
  <si>
    <t>Generator/Store Room: Pre-construction work, mobilisation activities,concrete works, superstructure, walls, including plastering and painting, internal and external finishing, steel doors, windows  and  vents,smooth cement f.f, electrical works,  exactly as per the design drawings and the specifications</t>
  </si>
  <si>
    <t>Pre-construction work, mobilisation activities,concrete works, superstructure, walls, including plastering and painting, internal and external finishing, steel door, windows  and  vents,smooth cement f.f, electrical works,  exactly as per the design drawings and the specifications</t>
  </si>
  <si>
    <t>PROPOSED BOREHOLE REHABILITATION WORKS</t>
  </si>
  <si>
    <t>Mobilization</t>
  </si>
  <si>
    <t>Allow a provisonal sum for equipment and tools mobilization.</t>
  </si>
  <si>
    <t>Lumpsum</t>
  </si>
  <si>
    <t>Allow a provisional sum for staff and techncial personell.</t>
  </si>
  <si>
    <t>Allow a provisional sum for camp/site demobilization</t>
  </si>
  <si>
    <t>Allow a provisional sum for reqired water &amp; power on site during project life.</t>
  </si>
  <si>
    <t>Total amount carried to summary page</t>
  </si>
  <si>
    <t xml:space="preserve">PROPOSED PIPING WORKS - 500 METRES </t>
  </si>
  <si>
    <t>Refill the pipeline trench with duly compacted soil free of relicts of excavation</t>
  </si>
  <si>
    <t>Excavation of a trench (0.4m wide x 0.6m deep) for a total length of 500m from borehole to the water kiosk</t>
  </si>
  <si>
    <t>Grand Total: Installation of 500meters Water Distribution Pipeline</t>
  </si>
  <si>
    <t>Site clearance:  leveling   and clear unnecessary materials</t>
  </si>
  <si>
    <t xml:space="preserve">Excavation foundation trench and level  (2.22m x 2.68 x0.3 </t>
  </si>
  <si>
    <t>Water Kiosks subtotal for 2 kiosks</t>
  </si>
  <si>
    <t>TOTAL FOR 1 BOREHOLE</t>
  </si>
  <si>
    <t>LOCATION: BANADIR REGION ADMINISTRATION (BRA)</t>
  </si>
  <si>
    <t>GRAND TOTAL FOR 2 BOREHOLES IN BRA CARRIED TO TENDER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</si>
</sst>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quot;* #,##0.00_);_(&quot;$&quot;* \(#,##0.00\);_(&quot;$&quot;* &quot;-&quot;??_);_(@_)"/>
    <numFmt numFmtId="165" formatCode="_(* #,##0.00_);_(* \(#,##0.00\);_(* &quot;-&quot;??_);_(@_)"/>
    <numFmt numFmtId="166" formatCode="0.0"/>
    <numFmt numFmtId="167" formatCode="@\ "/>
    <numFmt numFmtId="168" formatCode="&quot;$&quot;#,##0.00"/>
    <numFmt numFmtId="169" formatCode="_(* #,##0_);_(* \(#,##0\);_(* &quot;-&quot;??_);_(@_)"/>
    <numFmt numFmtId="170" formatCode="&quot;$&quot;#,##0"/>
  </numFmts>
  <fonts count="53" x14ac:knownFonts="1">
    <font>
      <sz val="11"/>
      <color theme="1"/>
      <name val="Calibri"/>
      <family val="2"/>
      <scheme val="minor"/>
    </font>
    <font>
      <sz val="11"/>
      <color theme="1"/>
      <name val="Calibri"/>
      <family val="2"/>
      <scheme val="minor"/>
    </font>
    <font>
      <sz val="10"/>
      <name val="Arial"/>
      <family val="2"/>
    </font>
    <font>
      <b/>
      <sz val="12"/>
      <color theme="1"/>
      <name val="Calibri"/>
      <family val="2"/>
      <scheme val="minor"/>
    </font>
    <font>
      <b/>
      <sz val="12"/>
      <name val="Tahoma"/>
      <family val="2"/>
    </font>
    <font>
      <sz val="11"/>
      <name val="Tahoma"/>
      <family val="2"/>
    </font>
    <font>
      <b/>
      <sz val="11"/>
      <name val="Tahoma"/>
      <family val="2"/>
    </font>
    <font>
      <sz val="11"/>
      <color theme="1"/>
      <name val="Calibri"/>
      <family val="2"/>
      <scheme val="minor"/>
    </font>
    <font>
      <sz val="12"/>
      <name val="Times New Roman"/>
      <family val="1"/>
    </font>
    <font>
      <b/>
      <sz val="11"/>
      <color theme="1"/>
      <name val="Tahoma"/>
      <family val="2"/>
    </font>
    <font>
      <sz val="11"/>
      <color indexed="8"/>
      <name val="Calibri"/>
      <family val="2"/>
    </font>
    <font>
      <b/>
      <sz val="12"/>
      <color indexed="8"/>
      <name val="Times New Roman"/>
      <family val="1"/>
    </font>
    <font>
      <sz val="12"/>
      <color indexed="8"/>
      <name val="Times New Roman"/>
      <family val="1"/>
    </font>
    <font>
      <b/>
      <u/>
      <sz val="12"/>
      <name val="Tahoma"/>
      <family val="2"/>
    </font>
    <font>
      <b/>
      <u/>
      <sz val="12"/>
      <color indexed="8"/>
      <name val="Times New Roman"/>
      <family val="1"/>
    </font>
    <font>
      <u/>
      <sz val="12"/>
      <name val="Tahoma"/>
      <family val="2"/>
    </font>
    <font>
      <u/>
      <sz val="12"/>
      <name val="Times New Roman"/>
      <family val="1"/>
    </font>
    <font>
      <sz val="12"/>
      <name val="Tahoma"/>
      <family val="2"/>
    </font>
    <font>
      <sz val="10"/>
      <name val="Tahoma"/>
      <family val="2"/>
    </font>
    <font>
      <b/>
      <sz val="10"/>
      <name val="Tahoma"/>
      <family val="2"/>
    </font>
    <font>
      <b/>
      <u/>
      <sz val="12"/>
      <name val="Times New Roman"/>
      <family val="1"/>
    </font>
    <font>
      <i/>
      <sz val="12"/>
      <name val="Times New Roman"/>
      <family val="1"/>
    </font>
    <font>
      <b/>
      <sz val="14"/>
      <color indexed="8"/>
      <name val="Times New Roman"/>
      <family val="1"/>
    </font>
    <font>
      <sz val="11"/>
      <color theme="1"/>
      <name val="Tahoma"/>
      <family val="2"/>
    </font>
    <font>
      <sz val="12"/>
      <color indexed="8"/>
      <name val="Calibri"/>
      <family val="2"/>
    </font>
    <font>
      <b/>
      <sz val="12"/>
      <color theme="1"/>
      <name val="Tahoma"/>
      <family val="2"/>
    </font>
    <font>
      <sz val="12"/>
      <color theme="1"/>
      <name val="Tahoma"/>
      <family val="2"/>
    </font>
    <font>
      <b/>
      <sz val="12"/>
      <color rgb="FF000000"/>
      <name val="Tahoma"/>
      <family val="2"/>
    </font>
    <font>
      <sz val="12"/>
      <color rgb="FF000000"/>
      <name val="Tahoma"/>
      <family val="2"/>
    </font>
    <font>
      <b/>
      <u val="singleAccounting"/>
      <sz val="12"/>
      <color theme="1"/>
      <name val="Tahoma"/>
      <family val="2"/>
    </font>
    <font>
      <b/>
      <sz val="14"/>
      <color theme="1"/>
      <name val="Tahoma"/>
      <family val="2"/>
    </font>
    <font>
      <b/>
      <sz val="11"/>
      <color theme="0"/>
      <name val="Tahoma"/>
      <family val="2"/>
    </font>
    <font>
      <vertAlign val="superscript"/>
      <sz val="11"/>
      <color indexed="8"/>
      <name val="Tahoma"/>
      <family val="2"/>
    </font>
    <font>
      <sz val="11"/>
      <color indexed="8"/>
      <name val="Tahoma"/>
      <family val="2"/>
    </font>
    <font>
      <vertAlign val="superscript"/>
      <sz val="11"/>
      <color theme="1"/>
      <name val="Tahoma"/>
      <family val="2"/>
    </font>
    <font>
      <vertAlign val="superscript"/>
      <sz val="12"/>
      <color rgb="FF000000"/>
      <name val="Tahoma"/>
      <family val="2"/>
    </font>
    <font>
      <sz val="12"/>
      <color rgb="FF3366FF"/>
      <name val="Tahoma"/>
      <family val="2"/>
    </font>
    <font>
      <b/>
      <sz val="10"/>
      <name val="Arial"/>
      <family val="2"/>
    </font>
    <font>
      <vertAlign val="superscript"/>
      <sz val="10"/>
      <name val="Arial"/>
      <family val="2"/>
    </font>
    <font>
      <sz val="10"/>
      <color theme="1"/>
      <name val="Arial"/>
      <family val="2"/>
    </font>
    <font>
      <b/>
      <sz val="10"/>
      <color theme="1"/>
      <name val="Arial"/>
      <family val="2"/>
    </font>
    <font>
      <sz val="10"/>
      <color theme="1"/>
      <name val="Calibri"/>
      <family val="2"/>
      <scheme val="minor"/>
    </font>
    <font>
      <b/>
      <sz val="10"/>
      <color rgb="FF000000"/>
      <name val="Arial"/>
      <family val="2"/>
    </font>
    <font>
      <sz val="10"/>
      <color rgb="FF000000"/>
      <name val="Arial"/>
      <family val="2"/>
    </font>
    <font>
      <b/>
      <sz val="12"/>
      <name val="Arial"/>
      <family val="2"/>
    </font>
    <font>
      <vertAlign val="superscript"/>
      <sz val="10"/>
      <color indexed="8"/>
      <name val="Arial"/>
      <family val="2"/>
    </font>
    <font>
      <i/>
      <u/>
      <sz val="12"/>
      <name val="Tahoma"/>
      <family val="2"/>
    </font>
    <font>
      <i/>
      <sz val="12"/>
      <name val="Tahoma"/>
      <family val="2"/>
    </font>
    <font>
      <vertAlign val="superscript"/>
      <sz val="15.5"/>
      <color theme="1"/>
      <name val="Times New Roman"/>
      <family val="1"/>
    </font>
    <font>
      <sz val="11.5"/>
      <color theme="1"/>
      <name val="Times New Roman"/>
      <family val="1"/>
    </font>
    <font>
      <sz val="12"/>
      <color theme="1"/>
      <name val="Times New Roman"/>
      <family val="1"/>
    </font>
    <font>
      <b/>
      <sz val="12"/>
      <color indexed="8"/>
      <name val="Tahoma"/>
      <family val="2"/>
    </font>
    <font>
      <sz val="12"/>
      <color indexed="8"/>
      <name val="Tahoma"/>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0080A5"/>
        <bgColor indexed="64"/>
      </patternFill>
    </fill>
    <fill>
      <patternFill patternType="solid">
        <fgColor theme="0" tint="-0.249977111117893"/>
        <bgColor indexed="64"/>
      </patternFill>
    </fill>
  </fills>
  <borders count="5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style="medium">
        <color auto="1"/>
      </right>
      <top/>
      <bottom style="medium">
        <color auto="1"/>
      </bottom>
      <diagonal/>
    </border>
    <border>
      <left style="medium">
        <color auto="1"/>
      </left>
      <right style="thin">
        <color indexed="64"/>
      </right>
      <top/>
      <bottom style="medium">
        <color auto="1"/>
      </bottom>
      <diagonal/>
    </border>
    <border>
      <left style="thin">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9">
    <xf numFmtId="0" fontId="0"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2" fillId="0" borderId="0"/>
    <xf numFmtId="165" fontId="2" fillId="0" borderId="0" applyFont="0" applyFill="0" applyBorder="0" applyAlignment="0" applyProtection="0"/>
    <xf numFmtId="9" fontId="1"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164" fontId="1" fillId="0" borderId="0" applyFont="0" applyFill="0" applyBorder="0" applyAlignment="0" applyProtection="0"/>
    <xf numFmtId="0" fontId="10" fillId="0" borderId="0"/>
    <xf numFmtId="165" fontId="10" fillId="0" borderId="0" applyFont="0" applyFill="0" applyBorder="0" applyAlignment="0" applyProtection="0"/>
    <xf numFmtId="165" fontId="2" fillId="0" borderId="0" applyFont="0" applyFill="0" applyBorder="0" applyAlignment="0" applyProtection="0"/>
  </cellStyleXfs>
  <cellXfs count="619">
    <xf numFmtId="0" fontId="0" fillId="0" borderId="0" xfId="0"/>
    <xf numFmtId="0" fontId="7" fillId="0" borderId="0" xfId="0" applyFont="1"/>
    <xf numFmtId="0" fontId="3" fillId="0" borderId="12" xfId="0" applyFont="1" applyBorder="1" applyAlignment="1">
      <alignment vertical="center" wrapText="1"/>
    </xf>
    <xf numFmtId="0" fontId="3" fillId="0" borderId="16" xfId="0" applyFont="1" applyBorder="1" applyAlignment="1">
      <alignment vertical="center" wrapText="1"/>
    </xf>
    <xf numFmtId="0" fontId="0" fillId="0" borderId="0" xfId="0" applyAlignment="1">
      <alignment vertical="center"/>
    </xf>
    <xf numFmtId="0" fontId="9" fillId="5" borderId="22" xfId="0" applyFont="1" applyFill="1" applyBorder="1" applyAlignment="1">
      <alignment horizontal="center" vertical="center"/>
    </xf>
    <xf numFmtId="0" fontId="9" fillId="5" borderId="34" xfId="0" applyFont="1" applyFill="1" applyBorder="1" applyAlignment="1">
      <alignment horizontal="center" vertical="center"/>
    </xf>
    <xf numFmtId="0" fontId="9" fillId="5" borderId="35" xfId="0" applyFont="1" applyFill="1" applyBorder="1" applyAlignment="1">
      <alignment horizontal="center" vertical="center"/>
    </xf>
    <xf numFmtId="0" fontId="9" fillId="5" borderId="32" xfId="0" applyFont="1" applyFill="1" applyBorder="1" applyAlignment="1">
      <alignment horizontal="center" vertical="center"/>
    </xf>
    <xf numFmtId="3" fontId="6" fillId="5" borderId="22" xfId="0" applyNumberFormat="1" applyFont="1" applyFill="1" applyBorder="1" applyAlignment="1">
      <alignment horizontal="center" vertical="center"/>
    </xf>
    <xf numFmtId="3" fontId="6" fillId="5" borderId="22" xfId="14" applyNumberFormat="1" applyFont="1" applyFill="1" applyBorder="1" applyAlignment="1">
      <alignment horizontal="center" vertical="center"/>
    </xf>
    <xf numFmtId="0" fontId="0" fillId="0" borderId="0" xfId="0" applyAlignment="1">
      <alignment horizontal="center" vertical="center"/>
    </xf>
    <xf numFmtId="0" fontId="11" fillId="0" borderId="0" xfId="16" applyFont="1" applyAlignment="1">
      <alignment horizontal="center" vertical="center"/>
    </xf>
    <xf numFmtId="0" fontId="10" fillId="0" borderId="0" xfId="16" applyAlignment="1">
      <alignment horizontal="center" vertical="center"/>
    </xf>
    <xf numFmtId="0" fontId="11" fillId="0" borderId="24" xfId="16" applyFont="1" applyBorder="1" applyAlignment="1">
      <alignment horizontal="center" vertical="center"/>
    </xf>
    <xf numFmtId="0" fontId="11" fillId="0" borderId="30" xfId="16" applyFont="1" applyBorder="1" applyAlignment="1">
      <alignment horizontal="left" vertical="center"/>
    </xf>
    <xf numFmtId="0" fontId="11" fillId="0" borderId="0" xfId="16" applyFont="1" applyAlignment="1">
      <alignment horizontal="left" vertical="center"/>
    </xf>
    <xf numFmtId="0" fontId="11" fillId="0" borderId="15" xfId="16" applyFont="1" applyBorder="1" applyAlignment="1">
      <alignment horizontal="left" vertical="center"/>
    </xf>
    <xf numFmtId="169" fontId="11" fillId="0" borderId="24" xfId="17" applyNumberFormat="1" applyFont="1" applyBorder="1" applyAlignment="1">
      <alignment horizontal="right" vertical="center"/>
    </xf>
    <xf numFmtId="165" fontId="11" fillId="0" borderId="24" xfId="17" applyFont="1" applyBorder="1" applyAlignment="1">
      <alignment horizontal="right" vertical="center"/>
    </xf>
    <xf numFmtId="0" fontId="12" fillId="0" borderId="24" xfId="16" applyFont="1" applyBorder="1" applyAlignment="1">
      <alignment horizontal="center" vertical="center"/>
    </xf>
    <xf numFmtId="169" fontId="12" fillId="0" borderId="24" xfId="17" applyNumberFormat="1" applyFont="1" applyBorder="1" applyAlignment="1">
      <alignment horizontal="right" vertical="center"/>
    </xf>
    <xf numFmtId="165" fontId="12" fillId="0" borderId="24" xfId="17" applyFont="1" applyBorder="1" applyAlignment="1">
      <alignment horizontal="right" vertical="center"/>
    </xf>
    <xf numFmtId="0" fontId="12" fillId="0" borderId="0" xfId="16" applyFont="1" applyAlignment="1">
      <alignment horizontal="center" vertical="center"/>
    </xf>
    <xf numFmtId="0" fontId="13" fillId="0" borderId="30" xfId="0" applyFont="1" applyBorder="1" applyAlignment="1">
      <alignment horizontal="left" indent="1"/>
    </xf>
    <xf numFmtId="0" fontId="12" fillId="0" borderId="0" xfId="16" applyFont="1" applyAlignment="1">
      <alignment horizontal="left" vertical="center"/>
    </xf>
    <xf numFmtId="0" fontId="12" fillId="0" borderId="15" xfId="16" applyFont="1" applyBorder="1" applyAlignment="1">
      <alignment horizontal="left" vertical="center"/>
    </xf>
    <xf numFmtId="0" fontId="14" fillId="0" borderId="30" xfId="16" applyFont="1" applyBorder="1" applyAlignment="1">
      <alignment horizontal="left" vertical="center"/>
    </xf>
    <xf numFmtId="0" fontId="0" fillId="0" borderId="24" xfId="0" applyBorder="1" applyAlignment="1">
      <alignment horizontal="center" vertical="center"/>
    </xf>
    <xf numFmtId="0" fontId="15" fillId="0" borderId="30" xfId="0" applyFont="1" applyBorder="1" applyAlignment="1">
      <alignment horizontal="left" indent="1"/>
    </xf>
    <xf numFmtId="0" fontId="16" fillId="0" borderId="0" xfId="16" applyFont="1" applyAlignment="1">
      <alignment horizontal="left" vertical="center" wrapText="1"/>
    </xf>
    <xf numFmtId="0" fontId="16" fillId="0" borderId="15" xfId="16" applyFont="1" applyBorder="1" applyAlignment="1">
      <alignment horizontal="left" vertical="center" wrapText="1"/>
    </xf>
    <xf numFmtId="0" fontId="0" fillId="0" borderId="24" xfId="0" applyBorder="1" applyAlignment="1">
      <alignment horizontal="right" vertical="center"/>
    </xf>
    <xf numFmtId="0" fontId="0" fillId="0" borderId="0" xfId="0" applyAlignment="1">
      <alignment horizontal="left" vertical="center"/>
    </xf>
    <xf numFmtId="0" fontId="0" fillId="0" borderId="15" xfId="0" applyBorder="1" applyAlignment="1">
      <alignment horizontal="left" vertical="center"/>
    </xf>
    <xf numFmtId="0" fontId="0" fillId="0" borderId="30" xfId="0" applyBorder="1" applyAlignment="1">
      <alignment horizontal="left" vertical="center"/>
    </xf>
    <xf numFmtId="0" fontId="17" fillId="0" borderId="24" xfId="0" applyFont="1" applyBorder="1" applyAlignment="1">
      <alignment horizontal="center"/>
    </xf>
    <xf numFmtId="0" fontId="17" fillId="0" borderId="30" xfId="0" applyFont="1" applyBorder="1" applyAlignment="1">
      <alignment horizontal="left" indent="1"/>
    </xf>
    <xf numFmtId="0" fontId="12" fillId="0" borderId="0" xfId="16" applyFont="1" applyAlignment="1">
      <alignment horizontal="left" vertical="center" wrapText="1"/>
    </xf>
    <xf numFmtId="0" fontId="12" fillId="0" borderId="15" xfId="16" applyFont="1" applyBorder="1" applyAlignment="1">
      <alignment horizontal="left" vertical="center" wrapText="1"/>
    </xf>
    <xf numFmtId="4" fontId="17" fillId="0" borderId="24" xfId="0" applyNumberFormat="1" applyFont="1" applyBorder="1" applyAlignment="1">
      <alignment horizontal="center"/>
    </xf>
    <xf numFmtId="168" fontId="17" fillId="0" borderId="24" xfId="8" applyNumberFormat="1" applyFont="1" applyFill="1" applyBorder="1" applyAlignment="1">
      <alignment horizontal="center" vertical="center"/>
    </xf>
    <xf numFmtId="0" fontId="12" fillId="0" borderId="30" xfId="16" applyFont="1" applyBorder="1" applyAlignment="1">
      <alignment horizontal="left" vertical="center"/>
    </xf>
    <xf numFmtId="0" fontId="11" fillId="0" borderId="0" xfId="16" applyFont="1" applyAlignment="1">
      <alignment horizontal="left" vertical="center" wrapText="1"/>
    </xf>
    <xf numFmtId="0" fontId="11" fillId="0" borderId="15" xfId="16" applyFont="1" applyBorder="1" applyAlignment="1">
      <alignment horizontal="left" vertical="center" wrapText="1"/>
    </xf>
    <xf numFmtId="165" fontId="12" fillId="0" borderId="24" xfId="17" applyFont="1" applyFill="1" applyBorder="1" applyAlignment="1">
      <alignment horizontal="right" vertical="center"/>
    </xf>
    <xf numFmtId="0" fontId="11" fillId="0" borderId="30" xfId="16" applyFont="1" applyBorder="1" applyAlignment="1">
      <alignment horizontal="left" vertical="center" wrapText="1"/>
    </xf>
    <xf numFmtId="165" fontId="17" fillId="0" borderId="24" xfId="8" applyFont="1" applyFill="1" applyBorder="1" applyAlignment="1"/>
    <xf numFmtId="0" fontId="18" fillId="0" borderId="30" xfId="0" applyFont="1" applyBorder="1" applyAlignment="1">
      <alignment vertical="center"/>
    </xf>
    <xf numFmtId="0" fontId="12" fillId="0" borderId="0" xfId="0" applyFont="1" applyAlignment="1">
      <alignment horizontal="left" vertical="center" wrapText="1"/>
    </xf>
    <xf numFmtId="0" fontId="12" fillId="0" borderId="15" xfId="0" applyFont="1" applyBorder="1" applyAlignment="1">
      <alignment horizontal="left" vertical="center" wrapText="1"/>
    </xf>
    <xf numFmtId="0" fontId="18" fillId="0" borderId="18" xfId="0" applyFont="1" applyBorder="1" applyAlignment="1">
      <alignment horizontal="center" vertical="center"/>
    </xf>
    <xf numFmtId="0" fontId="4" fillId="0" borderId="18" xfId="0" applyFont="1" applyBorder="1" applyAlignment="1">
      <alignment horizontal="left" vertical="center"/>
    </xf>
    <xf numFmtId="0" fontId="11" fillId="0" borderId="18" xfId="0" applyFont="1" applyBorder="1" applyAlignment="1">
      <alignment horizontal="left" vertical="center" wrapText="1"/>
    </xf>
    <xf numFmtId="0" fontId="12" fillId="0" borderId="18" xfId="16" applyFont="1" applyBorder="1" applyAlignment="1">
      <alignment horizontal="center" vertical="center"/>
    </xf>
    <xf numFmtId="169" fontId="12" fillId="0" borderId="18" xfId="17" applyNumberFormat="1" applyFont="1" applyFill="1" applyBorder="1" applyAlignment="1">
      <alignment horizontal="right" vertical="center"/>
    </xf>
    <xf numFmtId="168" fontId="4" fillId="0" borderId="18" xfId="8" applyNumberFormat="1" applyFont="1" applyFill="1" applyBorder="1" applyAlignment="1">
      <alignment vertical="center"/>
    </xf>
    <xf numFmtId="169" fontId="11" fillId="0" borderId="24" xfId="17" applyNumberFormat="1" applyFont="1" applyFill="1" applyBorder="1" applyAlignment="1">
      <alignment horizontal="right" vertical="center"/>
    </xf>
    <xf numFmtId="165" fontId="11" fillId="0" borderId="24" xfId="17" applyFont="1" applyFill="1" applyBorder="1" applyAlignment="1">
      <alignment horizontal="right" vertical="center"/>
    </xf>
    <xf numFmtId="0" fontId="11" fillId="0" borderId="24" xfId="16" applyFont="1" applyBorder="1" applyAlignment="1">
      <alignment horizontal="right" vertical="center"/>
    </xf>
    <xf numFmtId="0" fontId="19" fillId="0" borderId="0" xfId="0" applyFont="1" applyAlignment="1">
      <alignment vertical="center" wrapText="1"/>
    </xf>
    <xf numFmtId="0" fontId="19" fillId="0" borderId="15" xfId="0" applyFont="1" applyBorder="1" applyAlignment="1">
      <alignment vertical="center" wrapText="1"/>
    </xf>
    <xf numFmtId="0" fontId="19" fillId="0" borderId="30" xfId="0" applyFont="1" applyBorder="1" applyAlignment="1">
      <alignment vertical="center"/>
    </xf>
    <xf numFmtId="0" fontId="4" fillId="0" borderId="30" xfId="0" applyFont="1" applyBorder="1" applyAlignment="1">
      <alignment horizontal="left" indent="1"/>
    </xf>
    <xf numFmtId="0" fontId="8" fillId="0" borderId="24" xfId="16" applyFont="1" applyBorder="1" applyAlignment="1">
      <alignment horizontal="center" vertical="center"/>
    </xf>
    <xf numFmtId="0" fontId="20" fillId="0" borderId="30" xfId="16" applyFont="1" applyBorder="1" applyAlignment="1">
      <alignment horizontal="left" vertical="center" wrapText="1"/>
    </xf>
    <xf numFmtId="0" fontId="20" fillId="0" borderId="0" xfId="16" applyFont="1" applyAlignment="1">
      <alignment horizontal="left" vertical="center" wrapText="1"/>
    </xf>
    <xf numFmtId="0" fontId="20" fillId="0" borderId="15" xfId="16" applyFont="1" applyBorder="1" applyAlignment="1">
      <alignment horizontal="left" vertical="center" wrapText="1"/>
    </xf>
    <xf numFmtId="0" fontId="8" fillId="0" borderId="24" xfId="16" applyFont="1" applyBorder="1" applyAlignment="1">
      <alignment horizontal="right" vertical="center"/>
    </xf>
    <xf numFmtId="165" fontId="8" fillId="0" borderId="24" xfId="17" applyFont="1" applyFill="1" applyBorder="1" applyAlignment="1">
      <alignment horizontal="right" vertical="center"/>
    </xf>
    <xf numFmtId="0" fontId="18" fillId="0" borderId="0" xfId="0" applyFont="1" applyAlignment="1">
      <alignment vertical="center"/>
    </xf>
    <xf numFmtId="0" fontId="18" fillId="0" borderId="15" xfId="0" applyFont="1" applyBorder="1" applyAlignment="1">
      <alignment vertical="center"/>
    </xf>
    <xf numFmtId="0" fontId="18" fillId="0" borderId="24" xfId="0" applyFont="1" applyBorder="1" applyAlignment="1">
      <alignment horizontal="center" vertical="center"/>
    </xf>
    <xf numFmtId="0" fontId="18" fillId="0" borderId="24" xfId="0" applyFont="1" applyBorder="1" applyAlignment="1">
      <alignment vertical="center"/>
    </xf>
    <xf numFmtId="0" fontId="21" fillId="0" borderId="0" xfId="16" applyFont="1" applyAlignment="1">
      <alignment horizontal="left" vertical="center" wrapText="1"/>
    </xf>
    <xf numFmtId="0" fontId="21" fillId="0" borderId="15" xfId="16" applyFont="1" applyBorder="1" applyAlignment="1">
      <alignment horizontal="left" vertical="center" wrapText="1"/>
    </xf>
    <xf numFmtId="168" fontId="4" fillId="0" borderId="36" xfId="8" applyNumberFormat="1" applyFont="1" applyFill="1" applyBorder="1" applyAlignment="1">
      <alignment vertical="center"/>
    </xf>
    <xf numFmtId="0" fontId="8" fillId="0" borderId="30" xfId="16" applyFont="1" applyBorder="1" applyAlignment="1">
      <alignment horizontal="left" vertical="center"/>
    </xf>
    <xf numFmtId="0" fontId="8" fillId="0" borderId="0" xfId="16" applyFont="1" applyAlignment="1">
      <alignment horizontal="left" vertical="center" wrapText="1"/>
    </xf>
    <xf numFmtId="0" fontId="8" fillId="0" borderId="15" xfId="16" applyFont="1" applyBorder="1" applyAlignment="1">
      <alignment horizontal="left" vertical="center" wrapText="1"/>
    </xf>
    <xf numFmtId="4" fontId="13" fillId="0" borderId="30" xfId="0" applyNumberFormat="1" applyFont="1" applyBorder="1" applyAlignment="1">
      <alignment horizontal="left" vertical="center"/>
    </xf>
    <xf numFmtId="4" fontId="13" fillId="0" borderId="0" xfId="0" applyNumberFormat="1" applyFont="1" applyAlignment="1">
      <alignment horizontal="left" vertical="center"/>
    </xf>
    <xf numFmtId="4" fontId="13" fillId="0" borderId="15" xfId="0" applyNumberFormat="1" applyFont="1" applyBorder="1" applyAlignment="1">
      <alignment horizontal="left" vertical="center"/>
    </xf>
    <xf numFmtId="0" fontId="13" fillId="0" borderId="24" xfId="0" applyFont="1" applyBorder="1" applyAlignment="1">
      <alignment horizontal="center" vertical="center"/>
    </xf>
    <xf numFmtId="0" fontId="13" fillId="0" borderId="24" xfId="0" applyFont="1" applyBorder="1" applyAlignment="1">
      <alignment vertical="center"/>
    </xf>
    <xf numFmtId="0" fontId="17" fillId="0" borderId="24" xfId="0" applyFont="1" applyBorder="1" applyAlignment="1">
      <alignment horizontal="center" vertical="center"/>
    </xf>
    <xf numFmtId="3" fontId="17" fillId="0" borderId="24" xfId="0" applyNumberFormat="1" applyFont="1" applyBorder="1" applyAlignment="1">
      <alignment horizontal="right" vertical="center"/>
    </xf>
    <xf numFmtId="0" fontId="13" fillId="0" borderId="30" xfId="0" applyFont="1" applyBorder="1" applyAlignment="1">
      <alignment horizontal="left" vertical="center"/>
    </xf>
    <xf numFmtId="0" fontId="13" fillId="0" borderId="0" xfId="0" applyFont="1" applyAlignment="1">
      <alignment horizontal="left" vertical="center"/>
    </xf>
    <xf numFmtId="0" fontId="13" fillId="0" borderId="15" xfId="0" applyFont="1" applyBorder="1" applyAlignment="1">
      <alignment horizontal="left" vertical="center"/>
    </xf>
    <xf numFmtId="0" fontId="17" fillId="0" borderId="24" xfId="0" applyFont="1" applyBorder="1" applyAlignment="1">
      <alignment vertical="center"/>
    </xf>
    <xf numFmtId="0" fontId="13" fillId="0" borderId="0" xfId="0" applyFont="1" applyAlignment="1">
      <alignment vertical="center"/>
    </xf>
    <xf numFmtId="0" fontId="17" fillId="0" borderId="15" xfId="0" applyFont="1" applyBorder="1" applyAlignment="1">
      <alignment vertical="center"/>
    </xf>
    <xf numFmtId="3" fontId="13" fillId="0" borderId="24" xfId="0" applyNumberFormat="1" applyFont="1" applyBorder="1" applyAlignment="1">
      <alignment horizontal="center" vertical="center"/>
    </xf>
    <xf numFmtId="4" fontId="17" fillId="0" borderId="24" xfId="0" applyNumberFormat="1" applyFont="1" applyBorder="1" applyAlignment="1">
      <alignment horizontal="center" vertical="center"/>
    </xf>
    <xf numFmtId="165" fontId="13" fillId="0" borderId="24" xfId="8" applyFont="1" applyFill="1" applyBorder="1" applyAlignment="1">
      <alignment horizontal="right" vertical="center"/>
    </xf>
    <xf numFmtId="0" fontId="17" fillId="0" borderId="0" xfId="0" applyFont="1" applyAlignment="1">
      <alignment vertical="center"/>
    </xf>
    <xf numFmtId="3" fontId="17" fillId="0" borderId="24" xfId="0" applyNumberFormat="1" applyFont="1" applyBorder="1" applyAlignment="1">
      <alignment horizontal="center" vertical="center"/>
    </xf>
    <xf numFmtId="165" fontId="17" fillId="0" borderId="24" xfId="8" applyFont="1" applyFill="1" applyBorder="1" applyAlignment="1">
      <alignment horizontal="right" vertical="center"/>
    </xf>
    <xf numFmtId="0" fontId="22" fillId="0" borderId="0" xfId="16" applyFont="1" applyAlignment="1">
      <alignment horizontal="center" vertical="center"/>
    </xf>
    <xf numFmtId="0" fontId="17" fillId="0" borderId="30" xfId="0" applyFont="1" applyBorder="1" applyAlignment="1">
      <alignment horizontal="center"/>
    </xf>
    <xf numFmtId="0" fontId="17" fillId="0" borderId="0" xfId="0" applyFont="1" applyAlignment="1">
      <alignment horizontal="left" indent="1"/>
    </xf>
    <xf numFmtId="0" fontId="5" fillId="0" borderId="0" xfId="0" applyFont="1" applyAlignment="1">
      <alignment vertical="center"/>
    </xf>
    <xf numFmtId="3" fontId="17" fillId="0" borderId="24" xfId="7" quotePrefix="1" applyNumberFormat="1" applyFont="1" applyFill="1" applyBorder="1" applyAlignment="1">
      <alignment horizontal="center" vertical="center"/>
    </xf>
    <xf numFmtId="4" fontId="17" fillId="0" borderId="24" xfId="0" applyNumberFormat="1" applyFont="1" applyBorder="1" applyAlignment="1">
      <alignment horizontal="right" vertical="center"/>
    </xf>
    <xf numFmtId="0" fontId="17" fillId="0" borderId="30" xfId="0" applyFont="1" applyBorder="1" applyAlignment="1">
      <alignment horizontal="center" vertical="center"/>
    </xf>
    <xf numFmtId="0" fontId="17" fillId="0" borderId="0" xfId="0" applyFont="1" applyAlignment="1">
      <alignment horizontal="center" vertical="center"/>
    </xf>
    <xf numFmtId="4" fontId="15" fillId="0" borderId="24" xfId="0" applyNumberFormat="1" applyFont="1" applyBorder="1" applyAlignment="1">
      <alignment horizontal="center" vertical="center"/>
    </xf>
    <xf numFmtId="0" fontId="23" fillId="0" borderId="0" xfId="0" applyFont="1" applyAlignment="1">
      <alignment vertical="center"/>
    </xf>
    <xf numFmtId="0" fontId="23" fillId="0" borderId="15" xfId="0" applyFont="1" applyBorder="1" applyAlignment="1">
      <alignment vertical="center"/>
    </xf>
    <xf numFmtId="0" fontId="23" fillId="0" borderId="24" xfId="0" applyFont="1" applyBorder="1" applyAlignment="1">
      <alignment horizontal="center" vertical="center"/>
    </xf>
    <xf numFmtId="3" fontId="23" fillId="0" borderId="24" xfId="0" applyNumberFormat="1" applyFont="1" applyBorder="1" applyAlignment="1">
      <alignment horizontal="center" vertical="center"/>
    </xf>
    <xf numFmtId="0" fontId="23" fillId="0" borderId="24" xfId="0" applyFont="1" applyBorder="1" applyAlignment="1">
      <alignment vertical="center"/>
    </xf>
    <xf numFmtId="0" fontId="9" fillId="0" borderId="18" xfId="0" applyFont="1" applyBorder="1" applyAlignment="1">
      <alignment horizontal="left" vertical="center"/>
    </xf>
    <xf numFmtId="0" fontId="23" fillId="0" borderId="18" xfId="0" applyFont="1" applyBorder="1" applyAlignment="1">
      <alignment vertical="center"/>
    </xf>
    <xf numFmtId="0" fontId="23" fillId="0" borderId="18" xfId="0" applyFont="1" applyBorder="1" applyAlignment="1">
      <alignment horizontal="center" vertical="center"/>
    </xf>
    <xf numFmtId="3" fontId="23" fillId="0" borderId="18" xfId="0" applyNumberFormat="1" applyFont="1" applyBorder="1" applyAlignment="1">
      <alignment horizontal="center" vertical="center"/>
    </xf>
    <xf numFmtId="4" fontId="4" fillId="0" borderId="18" xfId="0" applyNumberFormat="1" applyFont="1" applyBorder="1" applyAlignment="1">
      <alignment horizontal="right" vertical="center"/>
    </xf>
    <xf numFmtId="4" fontId="13" fillId="0" borderId="18" xfId="0" applyNumberFormat="1" applyFont="1" applyBorder="1" applyAlignment="1">
      <alignment horizontal="left" vertical="center"/>
    </xf>
    <xf numFmtId="169" fontId="12" fillId="0" borderId="0" xfId="17" applyNumberFormat="1" applyFont="1" applyBorder="1" applyAlignment="1">
      <alignment horizontal="right" vertical="center"/>
    </xf>
    <xf numFmtId="165" fontId="12" fillId="0" borderId="0" xfId="17" applyFont="1" applyBorder="1" applyAlignment="1">
      <alignment horizontal="right" vertical="center"/>
    </xf>
    <xf numFmtId="0" fontId="24" fillId="0" borderId="0" xfId="16" applyFont="1" applyAlignment="1">
      <alignment horizontal="center" vertical="center"/>
    </xf>
    <xf numFmtId="169" fontId="24" fillId="0" borderId="0" xfId="17" applyNumberFormat="1" applyFont="1" applyBorder="1" applyAlignment="1">
      <alignment horizontal="right" vertical="center"/>
    </xf>
    <xf numFmtId="165" fontId="24" fillId="0" borderId="0" xfId="17" applyFont="1" applyBorder="1" applyAlignment="1">
      <alignment horizontal="right" vertical="center"/>
    </xf>
    <xf numFmtId="0" fontId="0" fillId="0" borderId="0" xfId="0" applyAlignment="1">
      <alignment horizontal="right" vertical="center"/>
    </xf>
    <xf numFmtId="0" fontId="25" fillId="0" borderId="8" xfId="0" applyFont="1" applyBorder="1" applyAlignment="1">
      <alignment horizontal="center" vertical="center" wrapText="1"/>
    </xf>
    <xf numFmtId="0" fontId="23" fillId="0" borderId="0" xfId="0" applyFont="1" applyAlignment="1">
      <alignment horizontal="center"/>
    </xf>
    <xf numFmtId="0" fontId="23" fillId="0" borderId="0" xfId="0" applyFont="1"/>
    <xf numFmtId="168" fontId="27" fillId="0" borderId="8" xfId="1" applyNumberFormat="1" applyFont="1" applyBorder="1" applyAlignment="1">
      <alignment horizontal="center" vertical="center" wrapText="1"/>
    </xf>
    <xf numFmtId="0" fontId="26" fillId="0" borderId="8" xfId="0" applyFont="1" applyBorder="1" applyAlignment="1">
      <alignment horizontal="center" vertical="center" wrapText="1"/>
    </xf>
    <xf numFmtId="168" fontId="26" fillId="0" borderId="8" xfId="1" applyNumberFormat="1" applyFont="1" applyBorder="1" applyAlignment="1">
      <alignment horizontal="center" vertical="center" wrapText="1"/>
    </xf>
    <xf numFmtId="0" fontId="26" fillId="0" borderId="32" xfId="0" applyFont="1" applyBorder="1" applyAlignment="1">
      <alignment horizontal="center" vertical="center" wrapText="1"/>
    </xf>
    <xf numFmtId="168" fontId="26" fillId="0" borderId="9" xfId="1" applyNumberFormat="1" applyFont="1" applyBorder="1" applyAlignment="1">
      <alignment horizontal="center" vertical="center" wrapText="1"/>
    </xf>
    <xf numFmtId="0" fontId="26" fillId="0" borderId="0" xfId="0" applyFont="1" applyAlignment="1">
      <alignment horizontal="center"/>
    </xf>
    <xf numFmtId="168" fontId="23" fillId="0" borderId="0" xfId="1" applyNumberFormat="1" applyFont="1" applyAlignment="1">
      <alignment horizontal="center"/>
    </xf>
    <xf numFmtId="0" fontId="25" fillId="0" borderId="13"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42" xfId="1" applyNumberFormat="1" applyFont="1" applyFill="1" applyBorder="1" applyAlignment="1">
      <alignment horizontal="center" vertical="center" wrapText="1"/>
    </xf>
    <xf numFmtId="170" fontId="25" fillId="0" borderId="43" xfId="0" applyNumberFormat="1" applyFont="1" applyBorder="1" applyAlignment="1">
      <alignment horizontal="center" vertical="center" wrapText="1"/>
    </xf>
    <xf numFmtId="0" fontId="23" fillId="2" borderId="0" xfId="0" applyFont="1" applyFill="1"/>
    <xf numFmtId="0" fontId="25" fillId="2" borderId="18" xfId="0" applyFont="1" applyFill="1" applyBorder="1" applyAlignment="1">
      <alignment vertical="center" wrapText="1"/>
    </xf>
    <xf numFmtId="0" fontId="25" fillId="2" borderId="12" xfId="0" applyFont="1" applyFill="1" applyBorder="1" applyAlignment="1">
      <alignment horizontal="center" vertical="center" wrapText="1"/>
    </xf>
    <xf numFmtId="0" fontId="25" fillId="2" borderId="12" xfId="1" applyNumberFormat="1" applyFont="1" applyFill="1" applyBorder="1" applyAlignment="1">
      <alignment horizontal="center" vertical="center" wrapText="1"/>
    </xf>
    <xf numFmtId="170" fontId="25" fillId="2" borderId="13" xfId="0" applyNumberFormat="1" applyFont="1" applyFill="1" applyBorder="1" applyAlignment="1">
      <alignment horizontal="center" vertical="center" wrapText="1"/>
    </xf>
    <xf numFmtId="0" fontId="26" fillId="0" borderId="42" xfId="0" applyFont="1" applyBorder="1" applyAlignment="1">
      <alignment horizontal="center" vertical="center" wrapText="1"/>
    </xf>
    <xf numFmtId="0" fontId="28" fillId="2" borderId="13" xfId="0" applyFont="1" applyFill="1" applyBorder="1" applyAlignment="1">
      <alignment vertical="center" wrapText="1"/>
    </xf>
    <xf numFmtId="0" fontId="26" fillId="2" borderId="13" xfId="0" applyFont="1" applyFill="1" applyBorder="1" applyAlignment="1">
      <alignment horizontal="center" vertical="center" wrapText="1"/>
    </xf>
    <xf numFmtId="3" fontId="26" fillId="2" borderId="42" xfId="0" applyNumberFormat="1" applyFont="1" applyFill="1" applyBorder="1" applyAlignment="1">
      <alignment horizontal="center" vertical="center" wrapText="1"/>
    </xf>
    <xf numFmtId="0" fontId="26" fillId="2" borderId="13" xfId="1" applyNumberFormat="1" applyFont="1" applyFill="1" applyBorder="1" applyAlignment="1">
      <alignment horizontal="center" vertical="center" wrapText="1"/>
    </xf>
    <xf numFmtId="170" fontId="26" fillId="2" borderId="13" xfId="15" applyNumberFormat="1" applyFont="1" applyFill="1" applyBorder="1" applyAlignment="1">
      <alignment horizontal="center" vertical="center" wrapText="1"/>
    </xf>
    <xf numFmtId="3" fontId="26" fillId="2" borderId="13" xfId="0" applyNumberFormat="1" applyFont="1" applyFill="1" applyBorder="1" applyAlignment="1">
      <alignment horizontal="center" vertical="center" wrapText="1"/>
    </xf>
    <xf numFmtId="0" fontId="28" fillId="2" borderId="13" xfId="0" applyFont="1" applyFill="1" applyBorder="1" applyAlignment="1">
      <alignment vertical="top" wrapText="1"/>
    </xf>
    <xf numFmtId="0" fontId="26" fillId="2" borderId="13" xfId="0" applyFont="1" applyFill="1" applyBorder="1" applyAlignment="1">
      <alignment horizontal="center" wrapText="1"/>
    </xf>
    <xf numFmtId="0" fontId="26" fillId="2" borderId="13" xfId="1" applyNumberFormat="1" applyFont="1" applyFill="1" applyBorder="1" applyAlignment="1">
      <alignment horizontal="center" wrapText="1"/>
    </xf>
    <xf numFmtId="170" fontId="26" fillId="2" borderId="13" xfId="15" applyNumberFormat="1" applyFont="1" applyFill="1" applyBorder="1" applyAlignment="1">
      <alignment horizontal="center" wrapText="1"/>
    </xf>
    <xf numFmtId="170" fontId="25" fillId="0" borderId="18" xfId="0" applyNumberFormat="1" applyFont="1" applyBorder="1" applyAlignment="1">
      <alignment horizontal="center" vertical="center" wrapText="1"/>
    </xf>
    <xf numFmtId="0" fontId="28" fillId="0" borderId="42" xfId="0" applyFont="1" applyBorder="1" applyAlignment="1">
      <alignment horizontal="center" vertical="center"/>
    </xf>
    <xf numFmtId="0" fontId="25" fillId="2" borderId="13" xfId="0" applyFont="1" applyFill="1" applyBorder="1" applyAlignment="1">
      <alignment vertical="center"/>
    </xf>
    <xf numFmtId="0" fontId="28" fillId="2" borderId="11" xfId="0" applyFont="1" applyFill="1" applyBorder="1" applyAlignment="1">
      <alignment horizontal="center" vertical="center"/>
    </xf>
    <xf numFmtId="4" fontId="28" fillId="2" borderId="12" xfId="0" applyNumberFormat="1" applyFont="1" applyFill="1" applyBorder="1" applyAlignment="1">
      <alignment horizontal="center" vertical="center"/>
    </xf>
    <xf numFmtId="0" fontId="17" fillId="2" borderId="12" xfId="1" applyNumberFormat="1" applyFont="1" applyFill="1" applyBorder="1" applyAlignment="1">
      <alignment horizontal="center"/>
    </xf>
    <xf numFmtId="170" fontId="26" fillId="2" borderId="18" xfId="15" applyNumberFormat="1" applyFont="1" applyFill="1" applyBorder="1" applyAlignment="1">
      <alignment horizontal="center"/>
    </xf>
    <xf numFmtId="0" fontId="26" fillId="0" borderId="42" xfId="0" applyFont="1" applyBorder="1" applyAlignment="1">
      <alignment horizontal="center" vertical="center"/>
    </xf>
    <xf numFmtId="0" fontId="28" fillId="2" borderId="13" xfId="0" applyFont="1" applyFill="1" applyBorder="1" applyAlignment="1">
      <alignment horizontal="center" vertical="center"/>
    </xf>
    <xf numFmtId="0" fontId="17" fillId="2" borderId="13" xfId="1" applyNumberFormat="1" applyFont="1" applyFill="1" applyBorder="1" applyAlignment="1">
      <alignment horizontal="center" vertical="center"/>
    </xf>
    <xf numFmtId="170" fontId="26" fillId="2" borderId="13" xfId="15" applyNumberFormat="1" applyFont="1" applyFill="1" applyBorder="1" applyAlignment="1">
      <alignment horizontal="center" vertical="center"/>
    </xf>
    <xf numFmtId="0" fontId="28" fillId="2" borderId="18" xfId="0" applyFont="1" applyFill="1" applyBorder="1" applyAlignment="1">
      <alignment horizontal="center" vertical="center"/>
    </xf>
    <xf numFmtId="0" fontId="17" fillId="2" borderId="18" xfId="1" applyNumberFormat="1" applyFont="1" applyFill="1" applyBorder="1" applyAlignment="1">
      <alignment horizontal="center" vertical="center"/>
    </xf>
    <xf numFmtId="0" fontId="25" fillId="0" borderId="18" xfId="0" applyFont="1" applyBorder="1" applyAlignment="1">
      <alignment vertical="center" wrapText="1"/>
    </xf>
    <xf numFmtId="0" fontId="26" fillId="2" borderId="12"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6" fillId="2" borderId="38" xfId="1" applyNumberFormat="1" applyFont="1" applyFill="1" applyBorder="1" applyAlignment="1">
      <alignment horizontal="center" vertical="center" wrapText="1"/>
    </xf>
    <xf numFmtId="170" fontId="25" fillId="0" borderId="13" xfId="0" applyNumberFormat="1" applyFont="1" applyBorder="1" applyAlignment="1">
      <alignment horizontal="center" vertical="center" wrapText="1"/>
    </xf>
    <xf numFmtId="0" fontId="25" fillId="2" borderId="13" xfId="0" applyFont="1" applyFill="1" applyBorder="1" applyAlignment="1">
      <alignment vertical="center" wrapText="1"/>
    </xf>
    <xf numFmtId="0" fontId="26" fillId="2" borderId="36" xfId="0" applyFont="1" applyFill="1" applyBorder="1" applyAlignment="1">
      <alignment horizontal="center" vertical="center" wrapText="1"/>
    </xf>
    <xf numFmtId="0" fontId="25" fillId="0" borderId="11" xfId="0" applyFont="1" applyBorder="1" applyAlignment="1">
      <alignment horizontal="center" vertical="center" wrapText="1"/>
    </xf>
    <xf numFmtId="0" fontId="25" fillId="2" borderId="36" xfId="0" applyFont="1" applyFill="1" applyBorder="1" applyAlignment="1">
      <alignment horizontal="center" vertical="center" wrapText="1"/>
    </xf>
    <xf numFmtId="0" fontId="23" fillId="2" borderId="41" xfId="0" applyFont="1" applyFill="1" applyBorder="1" applyAlignment="1">
      <alignment horizontal="center"/>
    </xf>
    <xf numFmtId="170" fontId="25" fillId="0" borderId="18" xfId="15" applyNumberFormat="1" applyFont="1" applyFill="1" applyBorder="1" applyAlignment="1">
      <alignment horizontal="center" vertical="center" wrapText="1"/>
    </xf>
    <xf numFmtId="0" fontId="23" fillId="2" borderId="12" xfId="0" applyFont="1" applyFill="1" applyBorder="1" applyAlignment="1">
      <alignment horizontal="center"/>
    </xf>
    <xf numFmtId="170" fontId="25" fillId="0" borderId="18" xfId="15" applyNumberFormat="1" applyFont="1" applyFill="1" applyBorder="1" applyAlignment="1">
      <alignment horizontal="center" wrapText="1"/>
    </xf>
    <xf numFmtId="0" fontId="25" fillId="0" borderId="36" xfId="0" applyFont="1" applyBorder="1" applyAlignment="1">
      <alignment vertical="center" wrapText="1"/>
    </xf>
    <xf numFmtId="0" fontId="23" fillId="2" borderId="44" xfId="0" applyFont="1" applyFill="1" applyBorder="1" applyAlignment="1">
      <alignment horizontal="center" vertical="center"/>
    </xf>
    <xf numFmtId="0" fontId="23" fillId="2" borderId="12" xfId="0" applyFont="1" applyFill="1" applyBorder="1" applyAlignment="1">
      <alignment horizontal="center" vertical="center"/>
    </xf>
    <xf numFmtId="170" fontId="29" fillId="0" borderId="18" xfId="15" applyNumberFormat="1" applyFont="1" applyFill="1" applyBorder="1" applyAlignment="1">
      <alignment horizontal="center" vertical="center"/>
    </xf>
    <xf numFmtId="0" fontId="23" fillId="2" borderId="0" xfId="0" applyFont="1" applyFill="1" applyAlignment="1">
      <alignment horizontal="center"/>
    </xf>
    <xf numFmtId="170" fontId="23" fillId="2" borderId="0" xfId="0" applyNumberFormat="1" applyFont="1" applyFill="1" applyAlignment="1">
      <alignment horizontal="center"/>
    </xf>
    <xf numFmtId="0" fontId="9" fillId="2" borderId="0" xfId="0" applyFont="1" applyFill="1"/>
    <xf numFmtId="0" fontId="23" fillId="2" borderId="0" xfId="1" applyNumberFormat="1" applyFont="1" applyFill="1" applyAlignment="1">
      <alignment horizontal="center"/>
    </xf>
    <xf numFmtId="0" fontId="25" fillId="0" borderId="12" xfId="0" applyFont="1" applyBorder="1" applyAlignment="1">
      <alignment vertical="center" wrapText="1"/>
    </xf>
    <xf numFmtId="0" fontId="26" fillId="2" borderId="8" xfId="0" applyFont="1" applyFill="1" applyBorder="1" applyAlignment="1">
      <alignment horizontal="center" vertical="center" wrapText="1"/>
    </xf>
    <xf numFmtId="168" fontId="26" fillId="0" borderId="8" xfId="0" applyNumberFormat="1" applyFont="1" applyBorder="1" applyAlignment="1">
      <alignment horizontal="center" vertical="center"/>
    </xf>
    <xf numFmtId="0" fontId="25" fillId="0" borderId="0" xfId="0" applyFont="1" applyAlignment="1">
      <alignment vertical="center" wrapText="1"/>
    </xf>
    <xf numFmtId="0" fontId="9" fillId="2" borderId="11" xfId="0" applyFont="1" applyFill="1" applyBorder="1" applyAlignment="1">
      <alignment horizontal="center"/>
    </xf>
    <xf numFmtId="0" fontId="31" fillId="4" borderId="10" xfId="0" applyFont="1" applyFill="1" applyBorder="1" applyAlignment="1">
      <alignment horizontal="center" vertical="center" wrapText="1"/>
    </xf>
    <xf numFmtId="0" fontId="31" fillId="4" borderId="10" xfId="0" applyFont="1" applyFill="1" applyBorder="1" applyAlignment="1">
      <alignment horizontal="left" vertical="center" wrapText="1"/>
    </xf>
    <xf numFmtId="170" fontId="31" fillId="4" borderId="10" xfId="0" applyNumberFormat="1" applyFont="1" applyFill="1" applyBorder="1" applyAlignment="1">
      <alignment horizontal="center" vertical="center" wrapText="1"/>
    </xf>
    <xf numFmtId="164" fontId="31" fillId="4" borderId="10" xfId="1" applyNumberFormat="1" applyFont="1" applyFill="1" applyBorder="1" applyAlignment="1">
      <alignment horizontal="center" vertical="center" wrapText="1"/>
    </xf>
    <xf numFmtId="0" fontId="26" fillId="0" borderId="8" xfId="0" applyFont="1" applyBorder="1" applyAlignment="1">
      <alignment horizontal="center"/>
    </xf>
    <xf numFmtId="0" fontId="26" fillId="0" borderId="8" xfId="0" applyFont="1" applyBorder="1" applyAlignment="1">
      <alignment vertical="center" wrapText="1"/>
    </xf>
    <xf numFmtId="164" fontId="26" fillId="0" borderId="8" xfId="1" applyNumberFormat="1" applyFont="1" applyBorder="1" applyAlignment="1">
      <alignment vertical="center" wrapText="1"/>
    </xf>
    <xf numFmtId="0" fontId="26" fillId="0" borderId="8" xfId="0" applyFont="1" applyBorder="1" applyAlignment="1">
      <alignment horizontal="center" vertical="center"/>
    </xf>
    <xf numFmtId="0" fontId="26" fillId="0" borderId="8" xfId="0" applyFont="1" applyBorder="1" applyAlignment="1">
      <alignment horizontal="left" vertical="center" wrapText="1"/>
    </xf>
    <xf numFmtId="0" fontId="26" fillId="0" borderId="9" xfId="0" applyFont="1" applyBorder="1" applyAlignment="1">
      <alignment horizontal="left" vertical="center"/>
    </xf>
    <xf numFmtId="165" fontId="26" fillId="0" borderId="8" xfId="1" applyFont="1" applyBorder="1" applyAlignment="1">
      <alignment horizontal="left" vertical="center"/>
    </xf>
    <xf numFmtId="164" fontId="26" fillId="0" borderId="8" xfId="1" applyNumberFormat="1" applyFont="1" applyBorder="1" applyAlignment="1">
      <alignment horizontal="left" vertical="center"/>
    </xf>
    <xf numFmtId="0" fontId="23" fillId="0" borderId="0" xfId="0" applyFont="1" applyAlignment="1">
      <alignment horizontal="left" vertical="center"/>
    </xf>
    <xf numFmtId="0" fontId="26" fillId="0" borderId="4" xfId="0" applyFont="1" applyBorder="1" applyAlignment="1">
      <alignment horizontal="center" vertical="center"/>
    </xf>
    <xf numFmtId="0" fontId="23" fillId="0" borderId="8" xfId="0" applyFont="1" applyBorder="1" applyAlignment="1">
      <alignment horizontal="left" vertical="center" wrapText="1"/>
    </xf>
    <xf numFmtId="0" fontId="26" fillId="0" borderId="5" xfId="0" applyFont="1" applyBorder="1" applyAlignment="1">
      <alignment horizontal="left" vertical="center"/>
    </xf>
    <xf numFmtId="0" fontId="25" fillId="2" borderId="5" xfId="0" applyFont="1" applyFill="1" applyBorder="1" applyAlignment="1">
      <alignment wrapText="1"/>
    </xf>
    <xf numFmtId="170" fontId="25" fillId="2" borderId="9" xfId="0" applyNumberFormat="1" applyFont="1" applyFill="1" applyBorder="1" applyAlignment="1">
      <alignment horizontal="center" wrapText="1"/>
    </xf>
    <xf numFmtId="164" fontId="25" fillId="2" borderId="8" xfId="1" applyNumberFormat="1" applyFont="1" applyFill="1" applyBorder="1" applyAlignment="1">
      <alignment wrapText="1"/>
    </xf>
    <xf numFmtId="0" fontId="23" fillId="0" borderId="8" xfId="0" applyFont="1" applyBorder="1" applyAlignment="1">
      <alignment horizontal="center"/>
    </xf>
    <xf numFmtId="0" fontId="23" fillId="0" borderId="8" xfId="0" applyFont="1" applyBorder="1" applyAlignment="1">
      <alignment vertical="top"/>
    </xf>
    <xf numFmtId="0" fontId="23" fillId="0" borderId="8" xfId="0" applyFont="1" applyBorder="1"/>
    <xf numFmtId="170" fontId="23" fillId="0" borderId="8" xfId="0" applyNumberFormat="1" applyFont="1" applyBorder="1" applyAlignment="1">
      <alignment horizontal="center"/>
    </xf>
    <xf numFmtId="164" fontId="23" fillId="0" borderId="8" xfId="1" applyNumberFormat="1" applyFont="1" applyBorder="1"/>
    <xf numFmtId="0" fontId="25" fillId="0" borderId="8" xfId="0" applyFont="1" applyBorder="1" applyAlignment="1">
      <alignment horizontal="right" vertical="top"/>
    </xf>
    <xf numFmtId="170" fontId="25" fillId="0" borderId="8" xfId="0" applyNumberFormat="1" applyFont="1" applyBorder="1" applyAlignment="1">
      <alignment horizontal="center"/>
    </xf>
    <xf numFmtId="164" fontId="25" fillId="0" borderId="8" xfId="1" applyNumberFormat="1" applyFont="1" applyBorder="1"/>
    <xf numFmtId="0" fontId="23" fillId="0" borderId="0" xfId="0" applyFont="1" applyAlignment="1">
      <alignment vertical="top"/>
    </xf>
    <xf numFmtId="170" fontId="23" fillId="0" borderId="0" xfId="0" applyNumberFormat="1" applyFont="1" applyAlignment="1">
      <alignment horizontal="center"/>
    </xf>
    <xf numFmtId="164" fontId="23" fillId="0" borderId="0" xfId="1" applyNumberFormat="1" applyFont="1"/>
    <xf numFmtId="0" fontId="26" fillId="0" borderId="8" xfId="0" applyFont="1" applyBorder="1" applyAlignment="1">
      <alignment vertical="top"/>
    </xf>
    <xf numFmtId="0" fontId="26" fillId="0" borderId="0" xfId="0" applyFont="1"/>
    <xf numFmtId="0" fontId="25" fillId="0" borderId="8" xfId="0" applyFont="1" applyBorder="1"/>
    <xf numFmtId="168" fontId="23" fillId="0" borderId="14" xfId="15" applyNumberFormat="1" applyFont="1" applyBorder="1" applyAlignment="1">
      <alignment horizontal="center"/>
    </xf>
    <xf numFmtId="0" fontId="26" fillId="0" borderId="8" xfId="0" applyFont="1" applyBorder="1" applyAlignment="1">
      <alignment vertical="center"/>
    </xf>
    <xf numFmtId="0" fontId="26" fillId="0" borderId="14" xfId="0" applyFont="1" applyBorder="1" applyAlignment="1">
      <alignment horizontal="left" vertical="center"/>
    </xf>
    <xf numFmtId="0" fontId="26" fillId="0" borderId="10" xfId="0" applyFont="1" applyBorder="1" applyAlignment="1">
      <alignment horizontal="center"/>
    </xf>
    <xf numFmtId="168" fontId="26" fillId="0" borderId="14" xfId="15" applyNumberFormat="1" applyFont="1" applyBorder="1" applyAlignment="1">
      <alignment horizontal="center"/>
    </xf>
    <xf numFmtId="168" fontId="26" fillId="0" borderId="8" xfId="15" applyNumberFormat="1" applyFont="1" applyBorder="1" applyAlignment="1">
      <alignment horizontal="center" vertical="center"/>
    </xf>
    <xf numFmtId="0" fontId="26" fillId="0" borderId="10" xfId="0" applyFont="1" applyBorder="1" applyAlignment="1">
      <alignment vertical="center"/>
    </xf>
    <xf numFmtId="0" fontId="26" fillId="0" borderId="9" xfId="0" applyFont="1" applyBorder="1" applyAlignment="1">
      <alignment horizontal="center" vertical="center"/>
    </xf>
    <xf numFmtId="0" fontId="25" fillId="0" borderId="8" xfId="0" applyFont="1" applyBorder="1" applyAlignment="1">
      <alignment vertical="center"/>
    </xf>
    <xf numFmtId="0" fontId="25" fillId="0" borderId="9" xfId="0" applyFont="1" applyBorder="1" applyAlignment="1">
      <alignment vertical="center"/>
    </xf>
    <xf numFmtId="168" fontId="25" fillId="0" borderId="8" xfId="15" applyNumberFormat="1" applyFont="1" applyBorder="1" applyAlignment="1">
      <alignment horizontal="center" vertical="center"/>
    </xf>
    <xf numFmtId="0" fontId="25" fillId="0" borderId="22" xfId="0" applyFont="1" applyBorder="1" applyAlignment="1">
      <alignment vertical="center"/>
    </xf>
    <xf numFmtId="0" fontId="25" fillId="0" borderId="32" xfId="0" applyFont="1" applyBorder="1" applyAlignment="1">
      <alignment vertical="center"/>
    </xf>
    <xf numFmtId="168" fontId="25" fillId="0" borderId="22" xfId="15" applyNumberFormat="1" applyFont="1" applyBorder="1" applyAlignment="1">
      <alignment horizontal="center" vertical="center"/>
    </xf>
    <xf numFmtId="168" fontId="23" fillId="0" borderId="0" xfId="15" applyNumberFormat="1" applyFont="1" applyAlignment="1">
      <alignment horizontal="center"/>
    </xf>
    <xf numFmtId="0" fontId="26" fillId="0" borderId="14" xfId="0" applyFont="1" applyBorder="1" applyAlignment="1">
      <alignment horizontal="left"/>
    </xf>
    <xf numFmtId="0" fontId="23" fillId="0" borderId="14" xfId="0" applyFont="1" applyBorder="1" applyAlignment="1">
      <alignment horizontal="center"/>
    </xf>
    <xf numFmtId="0" fontId="26" fillId="0" borderId="24" xfId="0" applyFont="1" applyBorder="1" applyAlignment="1">
      <alignment horizontal="center" vertical="center"/>
    </xf>
    <xf numFmtId="0" fontId="23" fillId="0" borderId="22" xfId="0" applyFont="1" applyBorder="1" applyAlignment="1">
      <alignment horizontal="center"/>
    </xf>
    <xf numFmtId="0" fontId="23" fillId="0" borderId="39" xfId="0" applyFont="1" applyBorder="1" applyAlignment="1">
      <alignment horizontal="center"/>
    </xf>
    <xf numFmtId="0" fontId="26" fillId="0" borderId="0" xfId="0" applyFont="1" applyAlignment="1">
      <alignment vertical="center"/>
    </xf>
    <xf numFmtId="0" fontId="26" fillId="0" borderId="0" xfId="0" applyFont="1" applyAlignment="1">
      <alignment horizontal="left" vertical="center"/>
    </xf>
    <xf numFmtId="0" fontId="17" fillId="0" borderId="8" xfId="0" quotePrefix="1" applyFont="1" applyBorder="1" applyAlignment="1">
      <alignment vertical="center" wrapText="1"/>
    </xf>
    <xf numFmtId="165" fontId="26" fillId="0" borderId="8" xfId="1" applyFont="1" applyBorder="1" applyAlignment="1">
      <alignment vertical="center"/>
    </xf>
    <xf numFmtId="164" fontId="26" fillId="0" borderId="8" xfId="1" applyNumberFormat="1" applyFont="1" applyBorder="1" applyAlignment="1">
      <alignment vertical="center"/>
    </xf>
    <xf numFmtId="164" fontId="26" fillId="0" borderId="8" xfId="1" applyNumberFormat="1" applyFont="1" applyFill="1" applyBorder="1" applyAlignment="1">
      <alignment vertical="center" wrapText="1"/>
    </xf>
    <xf numFmtId="0" fontId="17" fillId="0" borderId="8" xfId="0" applyFont="1" applyBorder="1" applyAlignment="1">
      <alignment vertical="center" wrapText="1"/>
    </xf>
    <xf numFmtId="0" fontId="17" fillId="0" borderId="9" xfId="0" applyFont="1" applyBorder="1" applyAlignment="1">
      <alignment vertical="center"/>
    </xf>
    <xf numFmtId="0" fontId="4" fillId="3" borderId="8" xfId="5" applyFont="1" applyFill="1" applyBorder="1" applyAlignment="1">
      <alignment horizontal="left" vertical="center" wrapText="1"/>
    </xf>
    <xf numFmtId="165" fontId="4" fillId="3" borderId="8" xfId="6" applyFont="1" applyFill="1" applyBorder="1" applyAlignment="1" applyProtection="1">
      <alignment horizontal="center" vertical="center" wrapText="1"/>
    </xf>
    <xf numFmtId="168" fontId="4" fillId="3" borderId="8" xfId="6" applyNumberFormat="1" applyFont="1" applyFill="1" applyBorder="1" applyAlignment="1" applyProtection="1">
      <alignment horizontal="center" vertical="center" wrapText="1"/>
    </xf>
    <xf numFmtId="168" fontId="4" fillId="3" borderId="8" xfId="1" applyNumberFormat="1" applyFont="1" applyFill="1" applyBorder="1" applyAlignment="1" applyProtection="1">
      <alignment horizontal="center" vertical="center" wrapText="1"/>
    </xf>
    <xf numFmtId="0" fontId="17" fillId="2" borderId="8" xfId="0" applyFont="1" applyFill="1" applyBorder="1" applyAlignment="1">
      <alignment vertical="center" wrapText="1"/>
    </xf>
    <xf numFmtId="168" fontId="26" fillId="0" borderId="8" xfId="1" applyNumberFormat="1" applyFont="1" applyBorder="1" applyAlignment="1">
      <alignment horizontal="center" vertical="center"/>
    </xf>
    <xf numFmtId="0" fontId="17" fillId="2" borderId="8" xfId="0" applyFont="1" applyFill="1" applyBorder="1" applyAlignment="1">
      <alignment horizontal="center" vertical="center" wrapText="1"/>
    </xf>
    <xf numFmtId="166" fontId="17" fillId="2" borderId="8" xfId="0" applyNumberFormat="1" applyFont="1" applyFill="1" applyBorder="1" applyAlignment="1">
      <alignment horizontal="center" vertical="center" wrapText="1"/>
    </xf>
    <xf numFmtId="168" fontId="17" fillId="2" borderId="8" xfId="1" applyNumberFormat="1" applyFont="1" applyFill="1" applyBorder="1" applyAlignment="1">
      <alignment horizontal="center" vertical="center"/>
    </xf>
    <xf numFmtId="168" fontId="17" fillId="2" borderId="8" xfId="1" applyNumberFormat="1" applyFont="1" applyFill="1" applyBorder="1" applyAlignment="1" applyProtection="1">
      <alignment horizontal="center" vertical="center" wrapText="1"/>
    </xf>
    <xf numFmtId="167" fontId="17" fillId="2" borderId="8" xfId="0" applyNumberFormat="1" applyFont="1" applyFill="1" applyBorder="1" applyAlignment="1">
      <alignment horizontal="right" vertical="center"/>
    </xf>
    <xf numFmtId="0" fontId="4" fillId="2" borderId="8" xfId="0" applyFont="1" applyFill="1" applyBorder="1" applyAlignment="1">
      <alignment horizontal="right" vertical="top" wrapText="1"/>
    </xf>
    <xf numFmtId="0" fontId="4" fillId="2" borderId="8" xfId="0" applyFont="1" applyFill="1" applyBorder="1" applyAlignment="1">
      <alignment vertical="center" wrapText="1"/>
    </xf>
    <xf numFmtId="166" fontId="4" fillId="2" borderId="8" xfId="0" applyNumberFormat="1" applyFont="1" applyFill="1" applyBorder="1" applyAlignment="1">
      <alignment horizontal="right" vertical="center" wrapText="1"/>
    </xf>
    <xf numFmtId="168" fontId="4" fillId="2" borderId="8" xfId="1" applyNumberFormat="1" applyFont="1" applyFill="1" applyBorder="1" applyAlignment="1">
      <alignment horizontal="center" vertical="center"/>
    </xf>
    <xf numFmtId="168" fontId="4" fillId="2" borderId="8" xfId="1" applyNumberFormat="1" applyFont="1" applyFill="1" applyBorder="1" applyAlignment="1" applyProtection="1">
      <alignment horizontal="center" vertical="center" wrapText="1"/>
    </xf>
    <xf numFmtId="0" fontId="25" fillId="0" borderId="8" xfId="0" applyFont="1" applyBorder="1" applyAlignment="1">
      <alignment horizontal="right"/>
    </xf>
    <xf numFmtId="168" fontId="25" fillId="0" borderId="8" xfId="0" applyNumberFormat="1" applyFont="1" applyBorder="1" applyAlignment="1">
      <alignment horizontal="center"/>
    </xf>
    <xf numFmtId="168" fontId="25" fillId="0" borderId="8" xfId="1" applyNumberFormat="1" applyFont="1" applyBorder="1" applyAlignment="1">
      <alignment horizontal="center"/>
    </xf>
    <xf numFmtId="168" fontId="23" fillId="0" borderId="8" xfId="0" applyNumberFormat="1" applyFont="1" applyBorder="1" applyAlignment="1">
      <alignment horizontal="center"/>
    </xf>
    <xf numFmtId="168" fontId="23" fillId="0" borderId="8" xfId="1" applyNumberFormat="1" applyFont="1" applyBorder="1" applyAlignment="1">
      <alignment horizontal="center"/>
    </xf>
    <xf numFmtId="168" fontId="23" fillId="0" borderId="0" xfId="0" applyNumberFormat="1" applyFont="1" applyAlignment="1">
      <alignment horizontal="center"/>
    </xf>
    <xf numFmtId="0" fontId="23" fillId="0" borderId="30" xfId="0" applyFont="1" applyBorder="1"/>
    <xf numFmtId="168" fontId="26" fillId="0" borderId="14" xfId="1" applyNumberFormat="1" applyFont="1" applyBorder="1" applyAlignment="1">
      <alignment horizontal="center"/>
    </xf>
    <xf numFmtId="0" fontId="27" fillId="0" borderId="8" xfId="0" applyFont="1" applyBorder="1" applyAlignment="1">
      <alignment vertical="center" wrapText="1"/>
    </xf>
    <xf numFmtId="0" fontId="27" fillId="0" borderId="8" xfId="0" applyFont="1" applyBorder="1" applyAlignment="1">
      <alignment horizontal="center" vertical="center" wrapText="1"/>
    </xf>
    <xf numFmtId="0" fontId="28" fillId="0" borderId="8" xfId="0" applyFont="1" applyBorder="1" applyAlignment="1">
      <alignment horizontal="center" vertical="center" wrapText="1"/>
    </xf>
    <xf numFmtId="168" fontId="28" fillId="0" borderId="8" xfId="1" applyNumberFormat="1" applyFont="1" applyBorder="1" applyAlignment="1">
      <alignment horizontal="center" vertical="center" wrapText="1"/>
    </xf>
    <xf numFmtId="0" fontId="28" fillId="0" borderId="8" xfId="0" applyFont="1" applyBorder="1" applyAlignment="1">
      <alignment vertical="center" wrapText="1"/>
    </xf>
    <xf numFmtId="168" fontId="36" fillId="0" borderId="8" xfId="1" applyNumberFormat="1" applyFont="1" applyBorder="1" applyAlignment="1">
      <alignment horizontal="center" vertical="center" wrapText="1"/>
    </xf>
    <xf numFmtId="0" fontId="28" fillId="0" borderId="22" xfId="0" applyFont="1" applyBorder="1" applyAlignment="1">
      <alignment vertical="center" wrapText="1"/>
    </xf>
    <xf numFmtId="0" fontId="28" fillId="0" borderId="22" xfId="0" applyFont="1" applyBorder="1" applyAlignment="1">
      <alignment horizontal="center" vertical="center" wrapText="1"/>
    </xf>
    <xf numFmtId="0" fontId="27" fillId="0" borderId="22" xfId="0" applyFont="1" applyBorder="1" applyAlignment="1">
      <alignment vertical="center" wrapText="1"/>
    </xf>
    <xf numFmtId="0" fontId="28" fillId="0" borderId="32" xfId="0" applyFont="1" applyBorder="1" applyAlignment="1">
      <alignment horizontal="center" vertical="center" wrapText="1"/>
    </xf>
    <xf numFmtId="168" fontId="26" fillId="0" borderId="0" xfId="1" applyNumberFormat="1" applyFont="1" applyAlignment="1">
      <alignment horizontal="center"/>
    </xf>
    <xf numFmtId="0" fontId="23" fillId="0" borderId="19" xfId="0" applyFont="1" applyBorder="1"/>
    <xf numFmtId="0" fontId="26" fillId="0" borderId="12" xfId="0" applyFont="1" applyBorder="1" applyAlignment="1">
      <alignment wrapText="1"/>
    </xf>
    <xf numFmtId="0" fontId="23" fillId="0" borderId="20" xfId="0" applyFont="1" applyBorder="1"/>
    <xf numFmtId="0" fontId="6" fillId="5" borderId="21" xfId="4" applyFont="1" applyFill="1" applyBorder="1" applyAlignment="1">
      <alignment horizontal="center" vertical="center"/>
    </xf>
    <xf numFmtId="0" fontId="6" fillId="5" borderId="8" xfId="4" applyFont="1" applyFill="1" applyBorder="1" applyAlignment="1">
      <alignment horizontal="center" vertical="center"/>
    </xf>
    <xf numFmtId="0" fontId="6" fillId="5" borderId="8" xfId="4" applyFont="1" applyFill="1" applyBorder="1" applyAlignment="1">
      <alignment horizontal="center" vertical="center" wrapText="1"/>
    </xf>
    <xf numFmtId="0" fontId="6" fillId="5" borderId="17" xfId="4" applyFont="1" applyFill="1" applyBorder="1" applyAlignment="1">
      <alignment horizontal="center" vertical="center"/>
    </xf>
    <xf numFmtId="0" fontId="5" fillId="0" borderId="8" xfId="4" applyFont="1" applyBorder="1" applyAlignment="1">
      <alignment horizontal="left" vertical="top"/>
    </xf>
    <xf numFmtId="0" fontId="6" fillId="0" borderId="8" xfId="4" applyFont="1" applyBorder="1" applyAlignment="1">
      <alignment horizontal="left" vertical="top" wrapText="1"/>
    </xf>
    <xf numFmtId="1" fontId="5" fillId="0" borderId="8" xfId="4" applyNumberFormat="1" applyFont="1" applyBorder="1" applyAlignment="1">
      <alignment horizontal="center" vertical="top"/>
    </xf>
    <xf numFmtId="0" fontId="5" fillId="0" borderId="8" xfId="4" applyFont="1" applyBorder="1" applyAlignment="1">
      <alignment horizontal="center" vertical="center"/>
    </xf>
    <xf numFmtId="0" fontId="5" fillId="0" borderId="8" xfId="4" applyFont="1" applyBorder="1" applyAlignment="1">
      <alignment horizontal="left" vertical="top" wrapText="1"/>
    </xf>
    <xf numFmtId="1" fontId="5" fillId="0" borderId="8" xfId="4" applyNumberFormat="1" applyFont="1" applyBorder="1" applyAlignment="1">
      <alignment horizontal="center" vertical="center"/>
    </xf>
    <xf numFmtId="0" fontId="18" fillId="0" borderId="22" xfId="0" applyFont="1" applyBorder="1"/>
    <xf numFmtId="168" fontId="19" fillId="2" borderId="18" xfId="1" applyNumberFormat="1" applyFont="1" applyFill="1" applyBorder="1" applyAlignment="1">
      <alignment horizontal="center"/>
    </xf>
    <xf numFmtId="0" fontId="25" fillId="0" borderId="8" xfId="0" applyFont="1" applyBorder="1" applyAlignment="1">
      <alignment horizontal="left" vertical="top"/>
    </xf>
    <xf numFmtId="0" fontId="28" fillId="0" borderId="23" xfId="0" applyFont="1" applyBorder="1" applyAlignment="1">
      <alignment horizontal="center" vertical="center" wrapText="1"/>
    </xf>
    <xf numFmtId="170" fontId="4" fillId="0" borderId="8" xfId="15" applyNumberFormat="1" applyFont="1" applyBorder="1" applyAlignment="1">
      <alignment horizontal="center" vertical="center" wrapText="1"/>
    </xf>
    <xf numFmtId="170" fontId="17" fillId="0" borderId="8" xfId="15" applyNumberFormat="1" applyFont="1" applyBorder="1" applyAlignment="1">
      <alignment horizontal="center" vertical="center" wrapText="1"/>
    </xf>
    <xf numFmtId="170" fontId="17" fillId="0" borderId="22" xfId="15" applyNumberFormat="1" applyFont="1" applyBorder="1" applyAlignment="1">
      <alignment horizontal="center" vertical="center" wrapText="1"/>
    </xf>
    <xf numFmtId="170" fontId="17" fillId="0" borderId="32" xfId="15" applyNumberFormat="1" applyFont="1" applyBorder="1" applyAlignment="1">
      <alignment horizontal="center" vertical="center" wrapText="1"/>
    </xf>
    <xf numFmtId="170" fontId="17" fillId="0" borderId="0" xfId="15" applyNumberFormat="1" applyFont="1" applyAlignment="1">
      <alignment horizontal="center"/>
    </xf>
    <xf numFmtId="0" fontId="13" fillId="0" borderId="0" xfId="0" applyFont="1" applyAlignment="1">
      <alignment horizontal="center" vertical="center"/>
    </xf>
    <xf numFmtId="168" fontId="25" fillId="0" borderId="8" xfId="1" applyNumberFormat="1" applyFont="1" applyBorder="1" applyAlignment="1">
      <alignment horizontal="center" vertical="center" wrapText="1"/>
    </xf>
    <xf numFmtId="0" fontId="28" fillId="0" borderId="35" xfId="0" applyFont="1" applyBorder="1" applyAlignment="1">
      <alignment horizontal="center" vertical="center" wrapText="1"/>
    </xf>
    <xf numFmtId="0" fontId="26" fillId="0" borderId="35" xfId="0" applyFont="1" applyBorder="1" applyAlignment="1">
      <alignment horizontal="center" vertical="center" wrapText="1"/>
    </xf>
    <xf numFmtId="168" fontId="25" fillId="0" borderId="15" xfId="1" applyNumberFormat="1" applyFont="1" applyBorder="1" applyAlignment="1">
      <alignment horizontal="center" vertical="center" wrapText="1"/>
    </xf>
    <xf numFmtId="170" fontId="17" fillId="0" borderId="8" xfId="15" applyNumberFormat="1" applyFont="1" applyBorder="1" applyAlignment="1">
      <alignment horizontal="center"/>
    </xf>
    <xf numFmtId="0" fontId="3" fillId="0" borderId="0" xfId="0" applyFont="1" applyAlignment="1">
      <alignment vertical="center" wrapText="1"/>
    </xf>
    <xf numFmtId="0" fontId="2" fillId="0" borderId="9" xfId="0" applyFont="1" applyBorder="1"/>
    <xf numFmtId="0" fontId="37" fillId="0" borderId="8" xfId="2" applyFont="1" applyBorder="1" applyAlignment="1">
      <alignment vertical="top"/>
    </xf>
    <xf numFmtId="0" fontId="37" fillId="0" borderId="8" xfId="2" applyFont="1" applyBorder="1" applyAlignment="1">
      <alignment horizontal="center" vertical="center"/>
    </xf>
    <xf numFmtId="168" fontId="37" fillId="0" borderId="8" xfId="2" applyNumberFormat="1" applyFont="1" applyBorder="1" applyAlignment="1">
      <alignment horizontal="center" vertical="center" wrapText="1"/>
    </xf>
    <xf numFmtId="168" fontId="37" fillId="0" borderId="8" xfId="1" applyNumberFormat="1" applyFont="1" applyFill="1" applyBorder="1" applyAlignment="1">
      <alignment horizontal="center" vertical="center" wrapText="1"/>
    </xf>
    <xf numFmtId="0" fontId="37" fillId="0" borderId="24" xfId="2" applyFont="1" applyBorder="1" applyAlignment="1">
      <alignment horizontal="center" vertical="top"/>
    </xf>
    <xf numFmtId="0" fontId="37" fillId="0" borderId="24" xfId="2" applyFont="1" applyBorder="1" applyAlignment="1">
      <alignment vertical="top"/>
    </xf>
    <xf numFmtId="0" fontId="37" fillId="0" borderId="24" xfId="2" applyFont="1" applyBorder="1" applyAlignment="1">
      <alignment horizontal="center" vertical="center"/>
    </xf>
    <xf numFmtId="168" fontId="37" fillId="0" borderId="24" xfId="2" applyNumberFormat="1" applyFont="1" applyBorder="1" applyAlignment="1">
      <alignment horizontal="center" vertical="center" wrapText="1"/>
    </xf>
    <xf numFmtId="168" fontId="37" fillId="0" borderId="24" xfId="1" applyNumberFormat="1" applyFont="1" applyFill="1" applyBorder="1" applyAlignment="1">
      <alignment horizontal="center" vertical="center" wrapText="1"/>
    </xf>
    <xf numFmtId="2" fontId="37" fillId="0" borderId="24" xfId="2" applyNumberFormat="1" applyFont="1" applyBorder="1" applyAlignment="1">
      <alignment vertical="top"/>
    </xf>
    <xf numFmtId="0" fontId="2" fillId="0" borderId="24" xfId="2" applyFont="1" applyBorder="1" applyAlignment="1">
      <alignment horizontal="center" vertical="center"/>
    </xf>
    <xf numFmtId="168" fontId="2" fillId="0" borderId="24" xfId="2" applyNumberFormat="1" applyFont="1" applyBorder="1" applyAlignment="1">
      <alignment horizontal="center" vertical="center"/>
    </xf>
    <xf numFmtId="168" fontId="2" fillId="0" borderId="24" xfId="1" applyNumberFormat="1" applyFont="1" applyFill="1" applyBorder="1" applyAlignment="1">
      <alignment horizontal="center" vertical="center"/>
    </xf>
    <xf numFmtId="2" fontId="2" fillId="0" borderId="24" xfId="2" applyNumberFormat="1" applyFont="1" applyBorder="1" applyAlignment="1">
      <alignment vertical="top"/>
    </xf>
    <xf numFmtId="0" fontId="2" fillId="0" borderId="24" xfId="2" applyFont="1" applyBorder="1" applyAlignment="1">
      <alignment vertical="top" wrapText="1"/>
    </xf>
    <xf numFmtId="0" fontId="2" fillId="0" borderId="24" xfId="2" applyFont="1" applyBorder="1" applyAlignment="1">
      <alignment horizontal="center" vertical="center" wrapText="1"/>
    </xf>
    <xf numFmtId="166" fontId="2" fillId="0" borderId="24" xfId="2" applyNumberFormat="1" applyFont="1" applyBorder="1" applyAlignment="1">
      <alignment horizontal="center" vertical="center" wrapText="1"/>
    </xf>
    <xf numFmtId="168" fontId="39" fillId="0" borderId="24" xfId="2" applyNumberFormat="1" applyFont="1" applyBorder="1" applyAlignment="1">
      <alignment horizontal="center" vertical="center"/>
    </xf>
    <xf numFmtId="168" fontId="2" fillId="0" borderId="24" xfId="1" applyNumberFormat="1" applyFont="1" applyFill="1" applyBorder="1" applyAlignment="1">
      <alignment horizontal="center" vertical="center" wrapText="1"/>
    </xf>
    <xf numFmtId="166" fontId="39" fillId="0" borderId="24" xfId="2" applyNumberFormat="1" applyFont="1" applyBorder="1" applyAlignment="1">
      <alignment horizontal="center" vertical="center"/>
    </xf>
    <xf numFmtId="0" fontId="37" fillId="0" borderId="24" xfId="2" applyFont="1" applyBorder="1" applyAlignment="1">
      <alignment vertical="top" wrapText="1"/>
    </xf>
    <xf numFmtId="0" fontId="39" fillId="0" borderId="24" xfId="2" applyFont="1" applyBorder="1" applyAlignment="1">
      <alignment horizontal="center" vertical="center"/>
    </xf>
    <xf numFmtId="2" fontId="39" fillId="0" borderId="24" xfId="4" applyNumberFormat="1" applyFont="1" applyBorder="1" applyAlignment="1">
      <alignment vertical="top"/>
    </xf>
    <xf numFmtId="0" fontId="40" fillId="0" borderId="24" xfId="4" applyFont="1" applyBorder="1" applyAlignment="1">
      <alignment vertical="top"/>
    </xf>
    <xf numFmtId="0" fontId="39" fillId="0" borderId="24" xfId="4" applyFont="1" applyBorder="1" applyAlignment="1">
      <alignment horizontal="center" vertical="top"/>
    </xf>
    <xf numFmtId="2" fontId="39" fillId="0" borderId="24" xfId="4" applyNumberFormat="1" applyFont="1" applyBorder="1" applyAlignment="1">
      <alignment horizontal="center" vertical="top"/>
    </xf>
    <xf numFmtId="0" fontId="39" fillId="0" borderId="24" xfId="4" applyFont="1" applyBorder="1" applyAlignment="1">
      <alignment vertical="top" wrapText="1"/>
    </xf>
    <xf numFmtId="0" fontId="39" fillId="0" borderId="24" xfId="4" applyFont="1" applyBorder="1" applyAlignment="1">
      <alignment horizontal="center" vertical="center"/>
    </xf>
    <xf numFmtId="0" fontId="41" fillId="0" borderId="24" xfId="2" applyFont="1" applyBorder="1" applyAlignment="1">
      <alignment vertical="top"/>
    </xf>
    <xf numFmtId="0" fontId="40" fillId="0" borderId="24" xfId="2" applyFont="1" applyBorder="1" applyAlignment="1">
      <alignment vertical="top"/>
    </xf>
    <xf numFmtId="0" fontId="41" fillId="0" borderId="24" xfId="2" applyFont="1" applyBorder="1" applyAlignment="1">
      <alignment horizontal="center" vertical="center"/>
    </xf>
    <xf numFmtId="168" fontId="41" fillId="0" borderId="24" xfId="2" applyNumberFormat="1" applyFont="1" applyBorder="1" applyAlignment="1">
      <alignment horizontal="center" vertical="center"/>
    </xf>
    <xf numFmtId="168" fontId="40" fillId="0" borderId="24" xfId="1" applyNumberFormat="1" applyFont="1" applyFill="1" applyBorder="1" applyAlignment="1">
      <alignment horizontal="center" vertical="center"/>
    </xf>
    <xf numFmtId="2" fontId="40" fillId="0" borderId="24" xfId="0" applyNumberFormat="1" applyFont="1" applyBorder="1" applyAlignment="1">
      <alignment horizontal="center" vertical="top"/>
    </xf>
    <xf numFmtId="0" fontId="42" fillId="0" borderId="24" xfId="0" applyFont="1" applyBorder="1" applyAlignment="1">
      <alignment vertical="top" wrapText="1"/>
    </xf>
    <xf numFmtId="0" fontId="42" fillId="0" borderId="24" xfId="0" applyFont="1" applyBorder="1" applyAlignment="1">
      <alignment horizontal="center"/>
    </xf>
    <xf numFmtId="168" fontId="42" fillId="0" borderId="24" xfId="0" applyNumberFormat="1" applyFont="1" applyBorder="1" applyAlignment="1">
      <alignment horizontal="center"/>
    </xf>
    <xf numFmtId="168" fontId="42" fillId="0" borderId="24" xfId="1" applyNumberFormat="1" applyFont="1" applyBorder="1" applyAlignment="1">
      <alignment horizontal="center"/>
    </xf>
    <xf numFmtId="2" fontId="43" fillId="0" borderId="24" xfId="0" applyNumberFormat="1" applyFont="1" applyBorder="1" applyAlignment="1">
      <alignment horizontal="center" vertical="top"/>
    </xf>
    <xf numFmtId="0" fontId="43" fillId="0" borderId="24" xfId="0" applyFont="1" applyBorder="1" applyAlignment="1">
      <alignment vertical="top" wrapText="1"/>
    </xf>
    <xf numFmtId="0" fontId="2" fillId="0" borderId="24" xfId="0" applyFont="1" applyBorder="1" applyAlignment="1">
      <alignment horizontal="center"/>
    </xf>
    <xf numFmtId="0" fontId="43" fillId="0" borderId="24" xfId="0" applyFont="1" applyBorder="1" applyAlignment="1">
      <alignment horizontal="center"/>
    </xf>
    <xf numFmtId="168" fontId="43" fillId="0" borderId="24" xfId="0" applyNumberFormat="1" applyFont="1" applyBorder="1" applyAlignment="1">
      <alignment horizontal="center"/>
    </xf>
    <xf numFmtId="168" fontId="43" fillId="0" borderId="24" xfId="1" applyNumberFormat="1" applyFont="1" applyBorder="1" applyAlignment="1">
      <alignment horizontal="center"/>
    </xf>
    <xf numFmtId="0" fontId="39" fillId="0" borderId="24" xfId="2" applyFont="1" applyBorder="1"/>
    <xf numFmtId="4" fontId="39" fillId="0" borderId="24" xfId="2" applyNumberFormat="1" applyFont="1" applyBorder="1" applyAlignment="1">
      <alignment horizontal="center"/>
    </xf>
    <xf numFmtId="168" fontId="39" fillId="0" borderId="24" xfId="2" applyNumberFormat="1" applyFont="1" applyBorder="1" applyAlignment="1">
      <alignment horizontal="center"/>
    </xf>
    <xf numFmtId="168" fontId="40" fillId="0" borderId="24" xfId="1" applyNumberFormat="1" applyFont="1" applyFill="1" applyBorder="1" applyAlignment="1">
      <alignment horizontal="center"/>
    </xf>
    <xf numFmtId="0" fontId="39" fillId="0" borderId="8" xfId="2" applyFont="1" applyBorder="1"/>
    <xf numFmtId="0" fontId="40" fillId="0" borderId="8" xfId="2" applyFont="1" applyBorder="1"/>
    <xf numFmtId="1" fontId="39" fillId="0" borderId="8" xfId="2" applyNumberFormat="1" applyFont="1" applyBorder="1" applyAlignment="1">
      <alignment horizontal="center"/>
    </xf>
    <xf numFmtId="0" fontId="39" fillId="0" borderId="8" xfId="2" applyFont="1" applyBorder="1" applyAlignment="1">
      <alignment horizontal="center"/>
    </xf>
    <xf numFmtId="168" fontId="39" fillId="0" borderId="8" xfId="2" applyNumberFormat="1" applyFont="1" applyBorder="1" applyAlignment="1">
      <alignment horizontal="center"/>
    </xf>
    <xf numFmtId="168" fontId="40" fillId="2" borderId="8" xfId="1" applyNumberFormat="1" applyFont="1" applyFill="1" applyBorder="1" applyAlignment="1">
      <alignment horizontal="center"/>
    </xf>
    <xf numFmtId="0" fontId="40" fillId="0" borderId="4" xfId="2" applyFont="1" applyBorder="1"/>
    <xf numFmtId="1" fontId="39" fillId="0" borderId="5" xfId="2" applyNumberFormat="1" applyFont="1" applyBorder="1" applyAlignment="1">
      <alignment horizontal="center"/>
    </xf>
    <xf numFmtId="0" fontId="39" fillId="0" borderId="5" xfId="2" applyFont="1" applyBorder="1" applyAlignment="1">
      <alignment horizontal="center"/>
    </xf>
    <xf numFmtId="168" fontId="39" fillId="0" borderId="9" xfId="2" applyNumberFormat="1" applyFont="1" applyBorder="1" applyAlignment="1">
      <alignment horizontal="center"/>
    </xf>
    <xf numFmtId="0" fontId="2" fillId="0" borderId="8" xfId="0" applyFont="1" applyBorder="1"/>
    <xf numFmtId="168" fontId="37" fillId="2" borderId="8" xfId="1" applyNumberFormat="1" applyFont="1" applyFill="1" applyBorder="1" applyAlignment="1">
      <alignment horizontal="center"/>
    </xf>
    <xf numFmtId="0" fontId="0" fillId="0" borderId="0" xfId="0" applyAlignment="1">
      <alignment horizontal="center"/>
    </xf>
    <xf numFmtId="168" fontId="0" fillId="0" borderId="0" xfId="0" applyNumberFormat="1" applyAlignment="1">
      <alignment horizontal="center"/>
    </xf>
    <xf numFmtId="168" fontId="0" fillId="0" borderId="0" xfId="1" applyNumberFormat="1" applyFont="1" applyAlignment="1">
      <alignment horizontal="center"/>
    </xf>
    <xf numFmtId="0" fontId="26" fillId="0" borderId="20" xfId="0" applyFont="1" applyBorder="1" applyAlignment="1">
      <alignment horizontal="center" vertical="center"/>
    </xf>
    <xf numFmtId="0" fontId="26" fillId="0" borderId="0" xfId="0" applyFont="1" applyAlignment="1">
      <alignment horizontal="center" vertical="center"/>
    </xf>
    <xf numFmtId="4" fontId="26" fillId="0" borderId="0" xfId="0" applyNumberFormat="1" applyFont="1" applyAlignment="1">
      <alignment horizontal="center" vertical="center"/>
    </xf>
    <xf numFmtId="168" fontId="26" fillId="0" borderId="0" xfId="0" applyNumberFormat="1" applyFont="1"/>
    <xf numFmtId="168" fontId="26" fillId="0" borderId="0" xfId="0" applyNumberFormat="1" applyFont="1" applyAlignment="1">
      <alignment horizontal="center"/>
    </xf>
    <xf numFmtId="0" fontId="13" fillId="0" borderId="0" xfId="0" applyFont="1" applyAlignment="1">
      <alignment horizontal="left" indent="1"/>
    </xf>
    <xf numFmtId="168" fontId="26" fillId="0" borderId="24" xfId="0" applyNumberFormat="1" applyFont="1" applyBorder="1" applyAlignment="1">
      <alignment horizontal="center"/>
    </xf>
    <xf numFmtId="0" fontId="25" fillId="0" borderId="8" xfId="0" applyFont="1" applyBorder="1" applyAlignment="1">
      <alignment horizontal="center" vertical="center"/>
    </xf>
    <xf numFmtId="4" fontId="4" fillId="0" borderId="8" xfId="0" applyNumberFormat="1" applyFont="1" applyBorder="1" applyAlignment="1">
      <alignment horizontal="center" vertical="center"/>
    </xf>
    <xf numFmtId="168" fontId="4" fillId="0" borderId="8" xfId="14" applyNumberFormat="1" applyFont="1" applyFill="1" applyBorder="1" applyAlignment="1">
      <alignment horizontal="center" vertical="center"/>
    </xf>
    <xf numFmtId="0" fontId="17" fillId="0" borderId="0" xfId="0" applyFont="1"/>
    <xf numFmtId="0" fontId="17" fillId="0" borderId="15" xfId="0" applyFont="1" applyBorder="1"/>
    <xf numFmtId="4" fontId="17" fillId="0" borderId="0" xfId="0" applyNumberFormat="1" applyFont="1" applyAlignment="1">
      <alignment horizontal="center"/>
    </xf>
    <xf numFmtId="168" fontId="17" fillId="0" borderId="0" xfId="0" applyNumberFormat="1" applyFont="1" applyAlignment="1">
      <alignment horizontal="center"/>
    </xf>
    <xf numFmtId="168" fontId="17" fillId="0" borderId="24" xfId="8" applyNumberFormat="1" applyFont="1" applyFill="1" applyBorder="1" applyAlignment="1">
      <alignment horizontal="center"/>
    </xf>
    <xf numFmtId="0" fontId="13" fillId="0" borderId="0" xfId="0" applyFont="1"/>
    <xf numFmtId="4" fontId="17" fillId="0" borderId="15" xfId="0" applyNumberFormat="1" applyFont="1" applyBorder="1" applyAlignment="1">
      <alignment horizontal="center"/>
    </xf>
    <xf numFmtId="168" fontId="17" fillId="0" borderId="24" xfId="0" applyNumberFormat="1" applyFont="1" applyBorder="1" applyAlignment="1">
      <alignment horizontal="center"/>
    </xf>
    <xf numFmtId="3" fontId="17" fillId="0" borderId="24" xfId="0" applyNumberFormat="1" applyFont="1" applyBorder="1" applyAlignment="1">
      <alignment horizontal="center"/>
    </xf>
    <xf numFmtId="0" fontId="17" fillId="0" borderId="18" xfId="0" applyFont="1" applyBorder="1" applyAlignment="1">
      <alignment horizontal="center"/>
    </xf>
    <xf numFmtId="0" fontId="4" fillId="0" borderId="36" xfId="0" applyFont="1" applyBorder="1" applyAlignment="1">
      <alignment horizontal="left" indent="1"/>
    </xf>
    <xf numFmtId="0" fontId="13" fillId="0" borderId="41" xfId="0" applyFont="1" applyBorder="1"/>
    <xf numFmtId="0" fontId="17" fillId="0" borderId="41" xfId="0" applyFont="1" applyBorder="1"/>
    <xf numFmtId="4" fontId="4" fillId="0" borderId="37" xfId="0" applyNumberFormat="1" applyFont="1" applyBorder="1" applyAlignment="1">
      <alignment horizontal="center"/>
    </xf>
    <xf numFmtId="4" fontId="17" fillId="0" borderId="37" xfId="0" applyNumberFormat="1" applyFont="1" applyBorder="1" applyAlignment="1">
      <alignment horizontal="center"/>
    </xf>
    <xf numFmtId="168" fontId="17" fillId="0" borderId="37" xfId="0" applyNumberFormat="1" applyFont="1" applyBorder="1" applyAlignment="1">
      <alignment horizontal="center"/>
    </xf>
    <xf numFmtId="168" fontId="4" fillId="0" borderId="40" xfId="8" applyNumberFormat="1" applyFont="1" applyFill="1" applyBorder="1" applyAlignment="1">
      <alignment horizontal="center"/>
    </xf>
    <xf numFmtId="0" fontId="4" fillId="0" borderId="0" xfId="0" applyFont="1" applyAlignment="1">
      <alignment horizontal="left" indent="1"/>
    </xf>
    <xf numFmtId="168" fontId="4" fillId="0" borderId="24" xfId="8" applyNumberFormat="1" applyFont="1" applyFill="1" applyBorder="1" applyAlignment="1">
      <alignment horizontal="center"/>
    </xf>
    <xf numFmtId="0" fontId="15" fillId="0" borderId="0" xfId="0" applyFont="1" applyAlignment="1">
      <alignment horizontal="left" indent="1"/>
    </xf>
    <xf numFmtId="0" fontId="46" fillId="0" borderId="0" xfId="0" applyFont="1" applyAlignment="1">
      <alignment horizontal="left" indent="1"/>
    </xf>
    <xf numFmtId="0" fontId="4" fillId="0" borderId="0" xfId="0" applyFont="1"/>
    <xf numFmtId="4" fontId="4" fillId="0" borderId="24" xfId="0" applyNumberFormat="1" applyFont="1" applyBorder="1" applyAlignment="1">
      <alignment horizontal="center"/>
    </xf>
    <xf numFmtId="168" fontId="17" fillId="0" borderId="22" xfId="8" applyNumberFormat="1" applyFont="1" applyFill="1" applyBorder="1" applyAlignment="1">
      <alignment horizontal="center"/>
    </xf>
    <xf numFmtId="0" fontId="17" fillId="0" borderId="10" xfId="0" applyFont="1" applyBorder="1" applyAlignment="1">
      <alignment horizontal="center"/>
    </xf>
    <xf numFmtId="0" fontId="17" fillId="0" borderId="45" xfId="0" applyFont="1" applyBorder="1" applyAlignment="1">
      <alignment horizontal="left" indent="1"/>
    </xf>
    <xf numFmtId="0" fontId="17" fillId="0" borderId="45" xfId="0" applyFont="1" applyBorder="1"/>
    <xf numFmtId="4" fontId="17" fillId="0" borderId="10" xfId="0" applyNumberFormat="1" applyFont="1" applyBorder="1" applyAlignment="1">
      <alignment horizontal="center"/>
    </xf>
    <xf numFmtId="168" fontId="17" fillId="0" borderId="10" xfId="0" applyNumberFormat="1" applyFont="1" applyBorder="1" applyAlignment="1">
      <alignment horizontal="center"/>
    </xf>
    <xf numFmtId="168" fontId="17" fillId="0" borderId="10" xfId="8" applyNumberFormat="1" applyFont="1" applyFill="1" applyBorder="1" applyAlignment="1">
      <alignment horizontal="center"/>
    </xf>
    <xf numFmtId="168" fontId="17" fillId="0" borderId="30" xfId="0" applyNumberFormat="1" applyFont="1" applyBorder="1" applyAlignment="1">
      <alignment horizontal="center"/>
    </xf>
    <xf numFmtId="0" fontId="13" fillId="0" borderId="45" xfId="0" applyFont="1" applyBorder="1" applyAlignment="1">
      <alignment horizontal="left" indent="1"/>
    </xf>
    <xf numFmtId="168" fontId="17" fillId="0" borderId="24" xfId="18" applyNumberFormat="1" applyFont="1" applyFill="1" applyBorder="1" applyAlignment="1">
      <alignment horizontal="center"/>
    </xf>
    <xf numFmtId="168" fontId="4" fillId="0" borderId="22" xfId="8" applyNumberFormat="1" applyFont="1" applyFill="1" applyBorder="1" applyAlignment="1">
      <alignment horizontal="center"/>
    </xf>
    <xf numFmtId="4" fontId="13" fillId="0" borderId="0" xfId="0" applyNumberFormat="1" applyFont="1" applyAlignment="1">
      <alignment horizontal="left" indent="1"/>
    </xf>
    <xf numFmtId="4" fontId="13" fillId="0" borderId="24" xfId="0" applyNumberFormat="1" applyFont="1" applyBorder="1" applyAlignment="1">
      <alignment horizontal="center"/>
    </xf>
    <xf numFmtId="168" fontId="13" fillId="0" borderId="24" xfId="8" applyNumberFormat="1" applyFont="1" applyFill="1" applyBorder="1" applyAlignment="1">
      <alignment horizontal="center"/>
    </xf>
    <xf numFmtId="0" fontId="13" fillId="0" borderId="0" xfId="0" applyFont="1" applyAlignment="1">
      <alignment horizontal="center"/>
    </xf>
    <xf numFmtId="0" fontId="17" fillId="0" borderId="0" xfId="0" applyFont="1" applyAlignment="1">
      <alignment horizontal="center"/>
    </xf>
    <xf numFmtId="4" fontId="17" fillId="0" borderId="24" xfId="7" quotePrefix="1" applyNumberFormat="1" applyFont="1" applyFill="1" applyBorder="1" applyAlignment="1">
      <alignment horizontal="center"/>
    </xf>
    <xf numFmtId="0" fontId="13" fillId="0" borderId="0" xfId="12" applyFont="1" applyAlignment="1">
      <alignment horizontal="left" indent="1"/>
    </xf>
    <xf numFmtId="0" fontId="13" fillId="0" borderId="0" xfId="12" applyFont="1"/>
    <xf numFmtId="4" fontId="17" fillId="0" borderId="24" xfId="7" applyNumberFormat="1" applyFont="1" applyFill="1" applyBorder="1" applyAlignment="1">
      <alignment horizontal="center"/>
    </xf>
    <xf numFmtId="4" fontId="4" fillId="0" borderId="24" xfId="0" applyNumberFormat="1" applyFont="1" applyBorder="1" applyAlignment="1">
      <alignment horizontal="center" vertical="center"/>
    </xf>
    <xf numFmtId="168" fontId="17" fillId="0" borderId="30" xfId="0" applyNumberFormat="1" applyFont="1" applyBorder="1" applyAlignment="1">
      <alignment horizontal="center" vertical="center"/>
    </xf>
    <xf numFmtId="168" fontId="4" fillId="0" borderId="24" xfId="8" applyNumberFormat="1" applyFont="1" applyFill="1" applyBorder="1" applyAlignment="1">
      <alignment horizontal="center" vertical="center"/>
    </xf>
    <xf numFmtId="168" fontId="4" fillId="0" borderId="46" xfId="8" applyNumberFormat="1" applyFont="1" applyFill="1" applyBorder="1" applyAlignment="1">
      <alignment horizontal="center"/>
    </xf>
    <xf numFmtId="4" fontId="4" fillId="0" borderId="10" xfId="0" applyNumberFormat="1" applyFont="1" applyBorder="1" applyAlignment="1">
      <alignment horizontal="center"/>
    </xf>
    <xf numFmtId="168" fontId="17" fillId="0" borderId="47" xfId="0" applyNumberFormat="1" applyFont="1" applyBorder="1" applyAlignment="1">
      <alignment horizontal="center"/>
    </xf>
    <xf numFmtId="4" fontId="4" fillId="0" borderId="0" xfId="0" applyNumberFormat="1" applyFont="1" applyAlignment="1">
      <alignment horizontal="center"/>
    </xf>
    <xf numFmtId="168" fontId="17" fillId="0" borderId="0" xfId="8" applyNumberFormat="1" applyFont="1" applyFill="1" applyBorder="1" applyAlignment="1">
      <alignment horizontal="center"/>
    </xf>
    <xf numFmtId="0" fontId="47" fillId="0" borderId="0" xfId="0" applyFont="1" applyAlignment="1">
      <alignment horizontal="left" indent="1"/>
    </xf>
    <xf numFmtId="3" fontId="17" fillId="0" borderId="0" xfId="0" applyNumberFormat="1" applyFont="1" applyAlignment="1">
      <alignment horizontal="center"/>
    </xf>
    <xf numFmtId="168" fontId="0" fillId="0" borderId="0" xfId="0" applyNumberFormat="1"/>
    <xf numFmtId="0" fontId="0" fillId="0" borderId="24" xfId="0" applyBorder="1"/>
    <xf numFmtId="0" fontId="0" fillId="0" borderId="15" xfId="0" applyBorder="1"/>
    <xf numFmtId="0" fontId="0" fillId="0" borderId="24" xfId="0" applyBorder="1" applyAlignment="1">
      <alignment horizontal="center"/>
    </xf>
    <xf numFmtId="168" fontId="0" fillId="0" borderId="24" xfId="0" applyNumberFormat="1" applyBorder="1"/>
    <xf numFmtId="0" fontId="9" fillId="0" borderId="22" xfId="0" applyFont="1" applyBorder="1" applyAlignment="1">
      <alignment horizontal="center" vertical="center"/>
    </xf>
    <xf numFmtId="3" fontId="6" fillId="0" borderId="22" xfId="0" applyNumberFormat="1" applyFont="1" applyBorder="1" applyAlignment="1">
      <alignment horizontal="center" vertical="center"/>
    </xf>
    <xf numFmtId="168" fontId="6" fillId="0" borderId="22" xfId="14" applyNumberFormat="1" applyFont="1" applyFill="1" applyBorder="1" applyAlignment="1">
      <alignment horizontal="center" vertical="center"/>
    </xf>
    <xf numFmtId="168" fontId="17" fillId="0" borderId="24" xfId="8" applyNumberFormat="1" applyFont="1" applyFill="1" applyBorder="1" applyAlignment="1"/>
    <xf numFmtId="0" fontId="17" fillId="0" borderId="30" xfId="0" applyFont="1" applyBorder="1"/>
    <xf numFmtId="168" fontId="17" fillId="0" borderId="24" xfId="1" applyNumberFormat="1" applyFont="1" applyFill="1" applyBorder="1" applyAlignment="1">
      <alignment horizontal="center"/>
    </xf>
    <xf numFmtId="0" fontId="13" fillId="0" borderId="30" xfId="0" applyFont="1" applyBorder="1"/>
    <xf numFmtId="168" fontId="13" fillId="0" borderId="24" xfId="8" applyNumberFormat="1" applyFont="1" applyFill="1" applyBorder="1" applyAlignment="1"/>
    <xf numFmtId="0" fontId="49" fillId="0" borderId="0" xfId="0" applyFont="1" applyAlignment="1">
      <alignment vertical="center" wrapText="1"/>
    </xf>
    <xf numFmtId="168" fontId="17" fillId="0" borderId="24" xfId="1" applyNumberFormat="1" applyFont="1" applyFill="1" applyBorder="1" applyAlignment="1">
      <alignment horizontal="center" vertical="center"/>
    </xf>
    <xf numFmtId="0" fontId="50" fillId="0" borderId="30" xfId="0" applyFont="1" applyBorder="1" applyAlignment="1">
      <alignment vertical="center"/>
    </xf>
    <xf numFmtId="0" fontId="50" fillId="0" borderId="0" xfId="0" applyFont="1" applyAlignment="1">
      <alignment vertical="center"/>
    </xf>
    <xf numFmtId="0" fontId="17" fillId="0" borderId="15" xfId="0" applyFont="1" applyBorder="1" applyAlignment="1">
      <alignment horizontal="center"/>
    </xf>
    <xf numFmtId="168" fontId="17" fillId="0" borderId="15" xfId="1" applyNumberFormat="1" applyFont="1" applyFill="1" applyBorder="1" applyAlignment="1">
      <alignment horizontal="center"/>
    </xf>
    <xf numFmtId="0" fontId="0" fillId="0" borderId="15" xfId="0" applyBorder="1" applyAlignment="1">
      <alignment horizontal="center"/>
    </xf>
    <xf numFmtId="0" fontId="17" fillId="0" borderId="15" xfId="0" applyFont="1" applyBorder="1" applyAlignment="1">
      <alignment horizontal="center" vertical="center"/>
    </xf>
    <xf numFmtId="168" fontId="17" fillId="0" borderId="15" xfId="1" applyNumberFormat="1" applyFont="1" applyFill="1" applyBorder="1" applyAlignment="1">
      <alignment horizontal="center" vertical="center"/>
    </xf>
    <xf numFmtId="0" fontId="0" fillId="0" borderId="8" xfId="0" applyBorder="1"/>
    <xf numFmtId="0" fontId="25" fillId="0" borderId="5" xfId="0" applyFont="1" applyBorder="1"/>
    <xf numFmtId="0" fontId="0" fillId="0" borderId="5" xfId="0" applyBorder="1"/>
    <xf numFmtId="0" fontId="0" fillId="0" borderId="9" xfId="0" applyBorder="1"/>
    <xf numFmtId="0" fontId="0" fillId="0" borderId="8" xfId="0" applyBorder="1" applyAlignment="1">
      <alignment horizontal="center"/>
    </xf>
    <xf numFmtId="0" fontId="0" fillId="0" borderId="9" xfId="0" applyBorder="1" applyAlignment="1">
      <alignment horizontal="center"/>
    </xf>
    <xf numFmtId="168" fontId="0" fillId="0" borderId="8" xfId="0" applyNumberFormat="1" applyBorder="1"/>
    <xf numFmtId="168" fontId="26" fillId="0" borderId="9" xfId="0" applyNumberFormat="1" applyFont="1" applyBorder="1" applyAlignment="1">
      <alignment horizontal="center"/>
    </xf>
    <xf numFmtId="0" fontId="4" fillId="0" borderId="4" xfId="0" applyFont="1" applyBorder="1" applyAlignment="1">
      <alignment vertical="center" wrapText="1"/>
    </xf>
    <xf numFmtId="0" fontId="4" fillId="0" borderId="5" xfId="0" applyFont="1" applyBorder="1" applyAlignment="1">
      <alignment vertical="center" wrapText="1"/>
    </xf>
    <xf numFmtId="168" fontId="26" fillId="0" borderId="8" xfId="0" applyNumberFormat="1" applyFont="1" applyBorder="1" applyAlignment="1">
      <alignment horizontal="center" vertical="center" wrapText="1"/>
    </xf>
    <xf numFmtId="168" fontId="4" fillId="0" borderId="9" xfId="0" applyNumberFormat="1" applyFont="1" applyBorder="1" applyAlignment="1">
      <alignment horizontal="center" wrapText="1"/>
    </xf>
    <xf numFmtId="168" fontId="26" fillId="0" borderId="8" xfId="1" applyNumberFormat="1" applyFont="1" applyBorder="1" applyAlignment="1">
      <alignment horizontal="center"/>
    </xf>
    <xf numFmtId="0" fontId="26" fillId="0" borderId="10" xfId="0" applyFont="1" applyBorder="1"/>
    <xf numFmtId="170" fontId="17" fillId="0" borderId="10" xfId="15" applyNumberFormat="1" applyFont="1" applyBorder="1" applyAlignment="1">
      <alignment horizontal="center"/>
    </xf>
    <xf numFmtId="0" fontId="25" fillId="0" borderId="45" xfId="0" applyFont="1" applyBorder="1" applyAlignment="1">
      <alignment horizontal="center"/>
    </xf>
    <xf numFmtId="0" fontId="4" fillId="3" borderId="5" xfId="5" applyFont="1" applyFill="1" applyBorder="1" applyAlignment="1">
      <alignment vertical="center" wrapText="1"/>
    </xf>
    <xf numFmtId="0" fontId="4" fillId="3" borderId="8" xfId="5" applyFont="1" applyFill="1" applyBorder="1" applyAlignment="1">
      <alignment vertical="center" wrapText="1"/>
    </xf>
    <xf numFmtId="0" fontId="23" fillId="0" borderId="10" xfId="0" applyFont="1" applyBorder="1"/>
    <xf numFmtId="0" fontId="25" fillId="0" borderId="14" xfId="0" applyFont="1" applyBorder="1" applyAlignment="1">
      <alignment horizontal="center"/>
    </xf>
    <xf numFmtId="0" fontId="25" fillId="0" borderId="10" xfId="0" applyFont="1" applyBorder="1" applyAlignment="1">
      <alignment horizontal="left"/>
    </xf>
    <xf numFmtId="0" fontId="25" fillId="0" borderId="9" xfId="0" applyFont="1" applyBorder="1" applyAlignment="1">
      <alignment horizontal="center" vertical="center" wrapText="1"/>
    </xf>
    <xf numFmtId="168" fontId="6" fillId="5" borderId="8" xfId="4" applyNumberFormat="1" applyFont="1" applyFill="1" applyBorder="1" applyAlignment="1">
      <alignment horizontal="center" vertical="center" wrapText="1"/>
    </xf>
    <xf numFmtId="168" fontId="5" fillId="0" borderId="8" xfId="4" applyNumberFormat="1" applyFont="1" applyBorder="1" applyAlignment="1">
      <alignment horizontal="center" vertical="top" wrapText="1"/>
    </xf>
    <xf numFmtId="168" fontId="17" fillId="0" borderId="8" xfId="4" applyNumberFormat="1" applyFont="1" applyBorder="1" applyAlignment="1">
      <alignment horizontal="center" vertical="top"/>
    </xf>
    <xf numFmtId="0" fontId="17" fillId="0" borderId="8" xfId="0" applyFont="1" applyBorder="1"/>
    <xf numFmtId="168" fontId="17" fillId="0" borderId="8" xfId="4" applyNumberFormat="1" applyFont="1" applyBorder="1" applyAlignment="1">
      <alignment horizontal="center" vertical="center"/>
    </xf>
    <xf numFmtId="170" fontId="17" fillId="0" borderId="8" xfId="0" applyNumberFormat="1" applyFont="1" applyBorder="1" applyAlignment="1">
      <alignment horizontal="center" vertical="center"/>
    </xf>
    <xf numFmtId="170" fontId="17" fillId="0" borderId="22" xfId="0" applyNumberFormat="1" applyFont="1" applyBorder="1" applyAlignment="1">
      <alignment horizontal="center" vertical="center"/>
    </xf>
    <xf numFmtId="0" fontId="25" fillId="0" borderId="16" xfId="0" applyFont="1" applyBorder="1" applyAlignment="1">
      <alignment vertical="center" wrapText="1"/>
    </xf>
    <xf numFmtId="168" fontId="25" fillId="0" borderId="12" xfId="0" applyNumberFormat="1" applyFont="1" applyBorder="1" applyAlignment="1">
      <alignment horizontal="center" vertical="center" wrapText="1"/>
    </xf>
    <xf numFmtId="0" fontId="25" fillId="0" borderId="49" xfId="0" applyFont="1" applyBorder="1" applyAlignment="1">
      <alignment vertical="center" wrapText="1"/>
    </xf>
    <xf numFmtId="0" fontId="25" fillId="0" borderId="41" xfId="0" applyFont="1" applyBorder="1" applyAlignment="1">
      <alignment vertical="center" wrapText="1"/>
    </xf>
    <xf numFmtId="168" fontId="25" fillId="0" borderId="41" xfId="0" applyNumberFormat="1" applyFont="1" applyBorder="1" applyAlignment="1">
      <alignment horizontal="center" vertical="center" wrapText="1"/>
    </xf>
    <xf numFmtId="0" fontId="4" fillId="0" borderId="50" xfId="0" applyFont="1" applyBorder="1" applyAlignment="1">
      <alignment vertical="center" wrapText="1"/>
    </xf>
    <xf numFmtId="0" fontId="4" fillId="0" borderId="2" xfId="0" applyFont="1" applyBorder="1" applyAlignment="1">
      <alignment vertical="center" wrapText="1"/>
    </xf>
    <xf numFmtId="168" fontId="4" fillId="0" borderId="2" xfId="0" applyNumberFormat="1" applyFont="1" applyBorder="1" applyAlignment="1">
      <alignment horizontal="center" vertical="center" wrapText="1"/>
    </xf>
    <xf numFmtId="0" fontId="4" fillId="0" borderId="29" xfId="0" applyFont="1" applyBorder="1" applyAlignment="1">
      <alignment vertical="center" wrapText="1"/>
    </xf>
    <xf numFmtId="0" fontId="4" fillId="2" borderId="32" xfId="0" applyFont="1" applyFill="1" applyBorder="1" applyAlignment="1">
      <alignment horizontal="center" vertical="top" wrapText="1"/>
    </xf>
    <xf numFmtId="0" fontId="4" fillId="2" borderId="0" xfId="0" applyFont="1" applyFill="1" applyAlignment="1">
      <alignment horizontal="center" vertical="center" wrapText="1"/>
    </xf>
    <xf numFmtId="168" fontId="4" fillId="2" borderId="0" xfId="0" applyNumberFormat="1" applyFont="1" applyFill="1" applyAlignment="1">
      <alignment horizontal="center" vertical="center" wrapText="1"/>
    </xf>
    <xf numFmtId="168" fontId="4" fillId="2" borderId="14" xfId="0" applyNumberFormat="1"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26" xfId="0" applyFont="1" applyBorder="1" applyAlignment="1">
      <alignment horizontal="center" vertical="center" wrapText="1"/>
    </xf>
    <xf numFmtId="165" fontId="4" fillId="0" borderId="26" xfId="1" applyFont="1" applyFill="1" applyBorder="1" applyAlignment="1" applyProtection="1">
      <alignment horizontal="center" vertical="center" wrapText="1"/>
    </xf>
    <xf numFmtId="168" fontId="4" fillId="0" borderId="26" xfId="1" applyNumberFormat="1" applyFont="1" applyFill="1" applyBorder="1" applyAlignment="1" applyProtection="1">
      <alignment horizontal="center" vertical="center" wrapText="1"/>
    </xf>
    <xf numFmtId="168" fontId="4" fillId="0" borderId="27" xfId="1" applyNumberFormat="1" applyFont="1" applyFill="1" applyBorder="1" applyAlignment="1" applyProtection="1">
      <alignment horizontal="center" vertical="center" wrapText="1"/>
    </xf>
    <xf numFmtId="0" fontId="4" fillId="3" borderId="1" xfId="0" applyFont="1" applyFill="1" applyBorder="1" applyAlignment="1">
      <alignment horizontal="center" vertical="top" wrapText="1"/>
    </xf>
    <xf numFmtId="0" fontId="26" fillId="0" borderId="7" xfId="0" applyFont="1" applyBorder="1" applyAlignment="1">
      <alignment horizontal="center" vertical="center" wrapText="1"/>
    </xf>
    <xf numFmtId="2" fontId="26" fillId="0" borderId="8" xfId="1" applyNumberFormat="1" applyFont="1" applyBorder="1" applyAlignment="1" applyProtection="1">
      <alignment horizontal="center" vertical="center" wrapText="1"/>
    </xf>
    <xf numFmtId="168" fontId="17" fillId="0" borderId="8" xfId="1" applyNumberFormat="1" applyFont="1" applyFill="1" applyBorder="1" applyAlignment="1" applyProtection="1">
      <alignment horizontal="center" vertical="center" wrapText="1"/>
      <protection locked="0"/>
    </xf>
    <xf numFmtId="168" fontId="17" fillId="0" borderId="17" xfId="1" applyNumberFormat="1" applyFont="1" applyBorder="1" applyAlignment="1" applyProtection="1">
      <alignment horizontal="center" vertical="center" wrapText="1"/>
    </xf>
    <xf numFmtId="0" fontId="4" fillId="3" borderId="7" xfId="0" applyFont="1" applyFill="1" applyBorder="1" applyAlignment="1">
      <alignment horizontal="center" vertical="top" wrapText="1"/>
    </xf>
    <xf numFmtId="0" fontId="17" fillId="0" borderId="7" xfId="0" applyFont="1" applyBorder="1" applyAlignment="1">
      <alignment horizontal="center" vertical="center" wrapText="1"/>
    </xf>
    <xf numFmtId="2" fontId="17" fillId="2" borderId="8" xfId="1" applyNumberFormat="1" applyFont="1" applyFill="1" applyBorder="1" applyAlignment="1" applyProtection="1">
      <alignment horizontal="center" vertical="center" wrapText="1"/>
    </xf>
    <xf numFmtId="0" fontId="4" fillId="3" borderId="4" xfId="0" applyFont="1" applyFill="1" applyBorder="1" applyAlignment="1">
      <alignment horizontal="center" vertical="center" wrapText="1"/>
    </xf>
    <xf numFmtId="0" fontId="17" fillId="0" borderId="8" xfId="0" applyFont="1" applyBorder="1" applyAlignment="1">
      <alignment horizontal="center" vertical="center" wrapText="1"/>
    </xf>
    <xf numFmtId="168" fontId="17" fillId="0" borderId="8" xfId="1" applyNumberFormat="1" applyFont="1" applyFill="1" applyBorder="1" applyAlignment="1" applyProtection="1">
      <alignment horizontal="center" wrapText="1"/>
      <protection locked="0"/>
    </xf>
    <xf numFmtId="0" fontId="4" fillId="3" borderId="7" xfId="0" applyFont="1" applyFill="1" applyBorder="1" applyAlignment="1">
      <alignment horizontal="center" vertical="center" wrapText="1"/>
    </xf>
    <xf numFmtId="2" fontId="17" fillId="0" borderId="8" xfId="1" applyNumberFormat="1" applyFont="1" applyBorder="1" applyAlignment="1" applyProtection="1">
      <alignment horizontal="center" vertical="center" wrapText="1"/>
    </xf>
    <xf numFmtId="168" fontId="4" fillId="3" borderId="18" xfId="1" applyNumberFormat="1" applyFont="1" applyFill="1" applyBorder="1" applyAlignment="1" applyProtection="1">
      <alignment horizontal="center" wrapText="1"/>
    </xf>
    <xf numFmtId="0" fontId="26" fillId="0" borderId="24" xfId="0" applyFont="1" applyBorder="1" applyAlignment="1">
      <alignment vertical="center"/>
    </xf>
    <xf numFmtId="0" fontId="26" fillId="0" borderId="9" xfId="0" applyFont="1" applyBorder="1" applyAlignment="1">
      <alignment vertical="center"/>
    </xf>
    <xf numFmtId="168" fontId="26" fillId="0" borderId="8" xfId="0" applyNumberFormat="1" applyFont="1" applyBorder="1" applyAlignment="1">
      <alignment horizontal="center" wrapText="1"/>
    </xf>
    <xf numFmtId="0" fontId="23" fillId="0" borderId="37" xfId="0" applyFont="1" applyBorder="1" applyAlignment="1">
      <alignment horizontal="center" vertical="center"/>
    </xf>
    <xf numFmtId="168" fontId="25" fillId="0" borderId="40" xfId="15" applyNumberFormat="1" applyFont="1" applyBorder="1" applyAlignment="1">
      <alignment horizontal="center" vertical="center"/>
    </xf>
    <xf numFmtId="0" fontId="17" fillId="0" borderId="30" xfId="0" applyFont="1" applyBorder="1" applyAlignment="1">
      <alignment horizontal="left" vertical="center"/>
    </xf>
    <xf numFmtId="165" fontId="17" fillId="0" borderId="24" xfId="8" applyFont="1" applyFill="1" applyBorder="1" applyAlignment="1">
      <alignment vertical="center"/>
    </xf>
    <xf numFmtId="0" fontId="25" fillId="0" borderId="37" xfId="0" applyFont="1" applyBorder="1" applyAlignment="1">
      <alignment vertical="center" wrapText="1"/>
    </xf>
    <xf numFmtId="0" fontId="13" fillId="0" borderId="47" xfId="0" applyFont="1" applyBorder="1" applyAlignment="1">
      <alignment horizontal="center" vertical="center"/>
    </xf>
    <xf numFmtId="0" fontId="13" fillId="0" borderId="45"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25" fillId="0" borderId="34" xfId="0" applyFont="1" applyBorder="1" applyAlignment="1">
      <alignment horizontal="center"/>
    </xf>
    <xf numFmtId="0" fontId="25" fillId="0" borderId="35" xfId="0" applyFont="1" applyBorder="1" applyAlignment="1">
      <alignment horizontal="center"/>
    </xf>
    <xf numFmtId="0" fontId="25" fillId="0" borderId="32" xfId="0" applyFont="1" applyBorder="1" applyAlignment="1">
      <alignment horizontal="center"/>
    </xf>
    <xf numFmtId="0" fontId="28" fillId="0" borderId="8" xfId="0" applyFont="1" applyBorder="1" applyAlignment="1">
      <alignment horizontal="center" vertical="center" wrapText="1"/>
    </xf>
    <xf numFmtId="0" fontId="28" fillId="0" borderId="8" xfId="0" applyFont="1" applyBorder="1" applyAlignment="1">
      <alignment vertical="center" wrapText="1"/>
    </xf>
    <xf numFmtId="0" fontId="26" fillId="0" borderId="8" xfId="0" applyFont="1" applyBorder="1" applyAlignment="1">
      <alignment horizontal="center" vertical="center" wrapText="1"/>
    </xf>
    <xf numFmtId="170" fontId="17" fillId="0" borderId="8" xfId="15" applyNumberFormat="1" applyFont="1" applyBorder="1" applyAlignment="1">
      <alignment horizontal="center" vertical="center" wrapText="1"/>
    </xf>
    <xf numFmtId="168" fontId="26" fillId="0" borderId="8" xfId="1" applyNumberFormat="1" applyFont="1" applyBorder="1" applyAlignment="1">
      <alignment horizontal="center" vertical="center" wrapText="1"/>
    </xf>
    <xf numFmtId="0" fontId="25" fillId="0" borderId="4" xfId="0" applyFont="1" applyBorder="1" applyAlignment="1">
      <alignment horizontal="center"/>
    </xf>
    <xf numFmtId="0" fontId="25" fillId="0" borderId="5" xfId="0" applyFont="1" applyBorder="1" applyAlignment="1">
      <alignment horizontal="center"/>
    </xf>
    <xf numFmtId="0" fontId="25" fillId="0" borderId="9" xfId="0" applyFont="1" applyBorder="1" applyAlignment="1">
      <alignment horizontal="center"/>
    </xf>
    <xf numFmtId="0" fontId="4" fillId="0" borderId="4" xfId="0" applyFont="1" applyBorder="1" applyAlignment="1">
      <alignment horizontal="left" vertical="center" wrapText="1"/>
    </xf>
    <xf numFmtId="0" fontId="26" fillId="0" borderId="5" xfId="0" applyFont="1" applyBorder="1" applyAlignment="1">
      <alignment horizontal="left"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7" fillId="0" borderId="5" xfId="0" applyFont="1" applyBorder="1" applyAlignment="1">
      <alignment horizontal="left" vertical="center" wrapText="1"/>
    </xf>
    <xf numFmtId="0" fontId="4" fillId="0" borderId="25" xfId="0" applyFont="1" applyBorder="1" applyAlignment="1">
      <alignment horizontal="right" wrapText="1"/>
    </xf>
    <xf numFmtId="0" fontId="4" fillId="0" borderId="28" xfId="0" applyFont="1" applyBorder="1" applyAlignment="1">
      <alignment horizontal="right" wrapText="1"/>
    </xf>
    <xf numFmtId="0" fontId="17" fillId="0" borderId="28" xfId="0" applyFont="1" applyBorder="1" applyAlignment="1">
      <alignment horizontal="right" wrapText="1"/>
    </xf>
    <xf numFmtId="0" fontId="25" fillId="0" borderId="12" xfId="0" applyFont="1" applyBorder="1" applyAlignment="1">
      <alignment horizontal="left" vertical="center" wrapText="1"/>
    </xf>
    <xf numFmtId="0" fontId="25" fillId="0" borderId="41" xfId="0" applyFont="1" applyBorder="1" applyAlignment="1">
      <alignment horizontal="left" vertical="center" wrapText="1"/>
    </xf>
    <xf numFmtId="0" fontId="4" fillId="0" borderId="2" xfId="0" applyFont="1" applyBorder="1" applyAlignment="1">
      <alignment horizontal="left" vertical="center" wrapText="1"/>
    </xf>
    <xf numFmtId="0" fontId="4" fillId="0" borderId="3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9" xfId="0" applyFont="1" applyBorder="1" applyAlignment="1">
      <alignment horizontal="left" vertical="center" wrapText="1"/>
    </xf>
    <xf numFmtId="0" fontId="51" fillId="0" borderId="4" xfId="0" applyFont="1" applyBorder="1" applyAlignment="1">
      <alignment horizontal="left" vertical="center" wrapText="1"/>
    </xf>
    <xf numFmtId="0" fontId="52" fillId="0" borderId="5" xfId="0" applyFont="1" applyBorder="1" applyAlignment="1">
      <alignment horizontal="left" vertical="center" wrapText="1"/>
    </xf>
    <xf numFmtId="0" fontId="4" fillId="2" borderId="4"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5" fillId="0" borderId="0" xfId="0" applyFont="1" applyAlignment="1">
      <alignment horizontal="center" vertical="center" wrapText="1"/>
    </xf>
    <xf numFmtId="0" fontId="25" fillId="0" borderId="15" xfId="0" applyFont="1" applyBorder="1" applyAlignment="1">
      <alignment horizontal="center" vertical="center" wrapText="1"/>
    </xf>
    <xf numFmtId="0" fontId="6" fillId="2" borderId="4" xfId="4" applyFont="1" applyFill="1" applyBorder="1" applyAlignment="1">
      <alignment horizontal="center" vertical="top" wrapText="1"/>
    </xf>
    <xf numFmtId="0" fontId="6" fillId="2" borderId="5" xfId="4" applyFont="1" applyFill="1" applyBorder="1" applyAlignment="1">
      <alignment horizontal="center" vertical="top" wrapText="1"/>
    </xf>
    <xf numFmtId="0" fontId="25" fillId="2" borderId="4" xfId="0" applyFont="1" applyFill="1" applyBorder="1" applyAlignment="1">
      <alignment horizontal="right" vertical="center" wrapText="1"/>
    </xf>
    <xf numFmtId="0" fontId="25" fillId="2" borderId="9" xfId="0" applyFont="1" applyFill="1" applyBorder="1" applyAlignment="1">
      <alignment horizontal="right" vertical="center" wrapText="1"/>
    </xf>
    <xf numFmtId="0" fontId="30" fillId="0" borderId="0" xfId="0" applyFont="1" applyAlignment="1">
      <alignment horizontal="center" vertical="center" wrapText="1"/>
    </xf>
    <xf numFmtId="0" fontId="25" fillId="2" borderId="1" xfId="0" applyFont="1" applyFill="1" applyBorder="1" applyAlignment="1">
      <alignment horizontal="center"/>
    </xf>
    <xf numFmtId="0" fontId="25" fillId="2" borderId="2" xfId="0" applyFont="1" applyFill="1" applyBorder="1" applyAlignment="1">
      <alignment horizontal="center"/>
    </xf>
    <xf numFmtId="0" fontId="25" fillId="2" borderId="3" xfId="0" applyFont="1" applyFill="1" applyBorder="1" applyAlignment="1">
      <alignment horizontal="center"/>
    </xf>
    <xf numFmtId="0" fontId="25" fillId="2" borderId="28" xfId="0" applyFont="1" applyFill="1" applyBorder="1" applyAlignment="1">
      <alignment horizontal="center" vertical="top"/>
    </xf>
    <xf numFmtId="0" fontId="25" fillId="2" borderId="48" xfId="0" applyFont="1" applyFill="1" applyBorder="1" applyAlignment="1">
      <alignment horizontal="center" vertical="top"/>
    </xf>
    <xf numFmtId="0" fontId="3" fillId="0" borderId="45" xfId="0" applyFont="1" applyBorder="1" applyAlignment="1">
      <alignment horizontal="center" vertical="center" wrapText="1"/>
    </xf>
    <xf numFmtId="0" fontId="3" fillId="0" borderId="14" xfId="0" applyFont="1" applyBorder="1" applyAlignment="1">
      <alignment horizontal="center" vertical="center" wrapText="1"/>
    </xf>
    <xf numFmtId="0" fontId="37" fillId="0" borderId="45" xfId="0" applyFont="1" applyBorder="1" applyAlignment="1">
      <alignment horizontal="center"/>
    </xf>
    <xf numFmtId="0" fontId="37" fillId="0" borderId="14" xfId="0" applyFont="1" applyBorder="1" applyAlignment="1">
      <alignment horizontal="center"/>
    </xf>
    <xf numFmtId="0" fontId="44" fillId="0" borderId="4" xfId="0" applyFont="1" applyBorder="1" applyAlignment="1">
      <alignment horizontal="center"/>
    </xf>
    <xf numFmtId="0" fontId="44" fillId="0" borderId="5" xfId="0" applyFont="1" applyBorder="1" applyAlignment="1">
      <alignment horizontal="center"/>
    </xf>
    <xf numFmtId="0" fontId="44" fillId="0" borderId="9" xfId="0" applyFont="1" applyBorder="1" applyAlignment="1">
      <alignment horizont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9" xfId="0" applyFont="1" applyBorder="1" applyAlignment="1">
      <alignment horizontal="center" vertical="center"/>
    </xf>
    <xf numFmtId="0" fontId="13" fillId="0" borderId="30" xfId="12" applyFont="1" applyBorder="1" applyAlignment="1">
      <alignment horizontal="left" vertical="center" wrapText="1" indent="1"/>
    </xf>
    <xf numFmtId="0" fontId="13" fillId="0" borderId="0" xfId="12" applyFont="1" applyAlignment="1">
      <alignment horizontal="left" vertical="center" wrapText="1" indent="1"/>
    </xf>
    <xf numFmtId="0" fontId="13" fillId="0" borderId="15" xfId="12" applyFont="1" applyBorder="1" applyAlignment="1">
      <alignment horizontal="left" vertical="center" wrapText="1" indent="1"/>
    </xf>
    <xf numFmtId="0" fontId="17" fillId="0" borderId="30" xfId="0" applyFont="1" applyBorder="1" applyAlignment="1">
      <alignment horizontal="left" vertical="center" wrapText="1"/>
    </xf>
    <xf numFmtId="0" fontId="17" fillId="0" borderId="0" xfId="0" applyFont="1" applyAlignment="1">
      <alignment horizontal="left" vertical="center" wrapText="1"/>
    </xf>
    <xf numFmtId="0" fontId="17" fillId="0" borderId="15" xfId="0" applyFont="1" applyBorder="1" applyAlignment="1">
      <alignment horizontal="left" vertical="center" wrapText="1"/>
    </xf>
    <xf numFmtId="0" fontId="17" fillId="0" borderId="30" xfId="0" applyFont="1" applyBorder="1" applyAlignment="1">
      <alignment vertical="center" wrapText="1"/>
    </xf>
    <xf numFmtId="0" fontId="17" fillId="0" borderId="0" xfId="0" applyFont="1" applyAlignment="1">
      <alignment vertical="center" wrapText="1"/>
    </xf>
    <xf numFmtId="0" fontId="17" fillId="0" borderId="15" xfId="0" applyFont="1" applyBorder="1" applyAlignment="1">
      <alignment vertical="center" wrapText="1"/>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32" xfId="0" applyFont="1" applyBorder="1" applyAlignment="1">
      <alignment horizontal="left" vertical="center"/>
    </xf>
    <xf numFmtId="0" fontId="13" fillId="0" borderId="30" xfId="0" applyFont="1" applyBorder="1" applyAlignment="1">
      <alignment horizontal="left" vertical="top" wrapText="1"/>
    </xf>
    <xf numFmtId="0" fontId="13" fillId="0" borderId="0" xfId="0" applyFont="1" applyAlignment="1">
      <alignment horizontal="left" vertical="top" wrapText="1"/>
    </xf>
    <xf numFmtId="0" fontId="13" fillId="0" borderId="15" xfId="0" applyFont="1" applyBorder="1" applyAlignment="1">
      <alignment horizontal="left" vertical="top" wrapText="1"/>
    </xf>
    <xf numFmtId="0" fontId="50" fillId="0" borderId="30" xfId="0" applyFont="1" applyBorder="1" applyAlignment="1">
      <alignment vertical="center" wrapText="1"/>
    </xf>
    <xf numFmtId="0" fontId="50" fillId="0" borderId="0" xfId="0" applyFont="1" applyAlignment="1">
      <alignment vertical="center" wrapText="1"/>
    </xf>
    <xf numFmtId="0" fontId="4" fillId="0" borderId="36" xfId="0" applyFont="1" applyBorder="1" applyAlignment="1">
      <alignment horizontal="left" vertical="center"/>
    </xf>
    <xf numFmtId="0" fontId="4" fillId="0" borderId="41" xfId="0" applyFont="1" applyBorder="1" applyAlignment="1">
      <alignment horizontal="left" vertical="center"/>
    </xf>
    <xf numFmtId="0" fontId="4" fillId="0" borderId="38" xfId="0" applyFont="1" applyBorder="1" applyAlignment="1">
      <alignment horizontal="left" vertical="center"/>
    </xf>
    <xf numFmtId="0" fontId="4" fillId="0" borderId="47" xfId="0" applyFont="1" applyBorder="1" applyAlignment="1">
      <alignment horizontal="center"/>
    </xf>
    <xf numFmtId="0" fontId="4" fillId="0" borderId="45" xfId="0" applyFont="1" applyBorder="1" applyAlignment="1">
      <alignment horizontal="center"/>
    </xf>
    <xf numFmtId="0" fontId="4" fillId="0" borderId="14" xfId="0" applyFont="1" applyBorder="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cellXfs>
  <cellStyles count="19">
    <cellStyle name="Comma" xfId="1" builtinId="3"/>
    <cellStyle name="Comma 11" xfId="6" xr:uid="{00000000-0005-0000-0000-000001000000}"/>
    <cellStyle name="Comma 2 4" xfId="14" xr:uid="{00000000-0005-0000-0000-000002000000}"/>
    <cellStyle name="Comma 2 5" xfId="18" xr:uid="{00000000-0005-0000-0000-000003000000}"/>
    <cellStyle name="Comma 4" xfId="3" xr:uid="{00000000-0005-0000-0000-000004000000}"/>
    <cellStyle name="Comma 5" xfId="8" xr:uid="{00000000-0005-0000-0000-000005000000}"/>
    <cellStyle name="Comma_Sheet1" xfId="17" xr:uid="{00000000-0005-0000-0000-000006000000}"/>
    <cellStyle name="Currency" xfId="15" builtinId="4"/>
    <cellStyle name="Normal" xfId="0" builtinId="0"/>
    <cellStyle name="Normal 10" xfId="13" xr:uid="{00000000-0005-0000-0000-000009000000}"/>
    <cellStyle name="Normal 11" xfId="5" xr:uid="{00000000-0005-0000-0000-00000A000000}"/>
    <cellStyle name="Normal 14" xfId="9" xr:uid="{00000000-0005-0000-0000-00000B000000}"/>
    <cellStyle name="Normal 2" xfId="4" xr:uid="{00000000-0005-0000-0000-00000C000000}"/>
    <cellStyle name="Normal 2 2" xfId="10" xr:uid="{00000000-0005-0000-0000-00000D000000}"/>
    <cellStyle name="Normal 2 2 2" xfId="12" xr:uid="{00000000-0005-0000-0000-00000E000000}"/>
    <cellStyle name="Normal 3" xfId="11" xr:uid="{00000000-0005-0000-0000-00000F000000}"/>
    <cellStyle name="Normal 5" xfId="2" xr:uid="{00000000-0005-0000-0000-000010000000}"/>
    <cellStyle name="Normal_Sheet1" xfId="16" xr:uid="{00000000-0005-0000-0000-00001100000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B1CFB-18D2-4BFC-8C0D-67B71C784ADF}">
  <dimension ref="A1:F34"/>
  <sheetViews>
    <sheetView view="pageBreakPreview" zoomScale="110" zoomScaleNormal="100" zoomScaleSheetLayoutView="110" workbookViewId="0">
      <selection activeCell="B8" sqref="B8"/>
    </sheetView>
  </sheetViews>
  <sheetFormatPr defaultRowHeight="15" x14ac:dyDescent="0.25"/>
  <cols>
    <col min="1" max="1" width="7.28515625" style="185" customWidth="1"/>
    <col min="2" max="2" width="52.7109375" style="139" customWidth="1"/>
    <col min="3" max="3" width="14" style="185" customWidth="1"/>
    <col min="4" max="4" width="9" style="185" customWidth="1"/>
    <col min="5" max="5" width="10.85546875" style="188" customWidth="1"/>
    <col min="6" max="6" width="20.42578125" style="186" customWidth="1"/>
  </cols>
  <sheetData>
    <row r="1" spans="1:6" ht="22.5" customHeight="1" x14ac:dyDescent="0.25">
      <c r="A1" s="537" t="s">
        <v>432</v>
      </c>
      <c r="B1" s="538"/>
      <c r="C1" s="538"/>
      <c r="D1" s="538"/>
      <c r="E1" s="538"/>
      <c r="F1" s="538"/>
    </row>
    <row r="2" spans="1:6" ht="21.75" customHeight="1" x14ac:dyDescent="0.25">
      <c r="A2" s="539" t="s">
        <v>448</v>
      </c>
      <c r="B2" s="540"/>
      <c r="C2" s="540"/>
      <c r="D2" s="540"/>
      <c r="E2" s="540"/>
      <c r="F2" s="540"/>
    </row>
    <row r="3" spans="1:6" ht="30.75" thickBot="1" x14ac:dyDescent="0.3">
      <c r="A3" s="135" t="s">
        <v>48</v>
      </c>
      <c r="B3" s="136" t="s">
        <v>63</v>
      </c>
      <c r="C3" s="136" t="s">
        <v>43</v>
      </c>
      <c r="D3" s="136" t="s">
        <v>224</v>
      </c>
      <c r="E3" s="137" t="s">
        <v>225</v>
      </c>
      <c r="F3" s="138" t="s">
        <v>226</v>
      </c>
    </row>
    <row r="4" spans="1:6" ht="15.75" thickBot="1" x14ac:dyDescent="0.3">
      <c r="A4" s="136" t="s">
        <v>44</v>
      </c>
      <c r="B4" s="140" t="s">
        <v>433</v>
      </c>
      <c r="C4" s="141"/>
      <c r="D4" s="141"/>
      <c r="E4" s="142"/>
      <c r="F4" s="143"/>
    </row>
    <row r="5" spans="1:6" ht="30.75" thickBot="1" x14ac:dyDescent="0.3">
      <c r="A5" s="144">
        <v>1</v>
      </c>
      <c r="B5" s="145" t="s">
        <v>434</v>
      </c>
      <c r="C5" s="146" t="s">
        <v>435</v>
      </c>
      <c r="D5" s="147">
        <v>1</v>
      </c>
      <c r="E5" s="148"/>
      <c r="F5" s="149">
        <f>(D5*E5)</f>
        <v>0</v>
      </c>
    </row>
    <row r="6" spans="1:6" ht="30.75" thickBot="1" x14ac:dyDescent="0.3">
      <c r="A6" s="144">
        <v>2</v>
      </c>
      <c r="B6" s="145" t="s">
        <v>436</v>
      </c>
      <c r="C6" s="146" t="s">
        <v>435</v>
      </c>
      <c r="D6" s="147">
        <v>1</v>
      </c>
      <c r="E6" s="148"/>
      <c r="F6" s="149">
        <f t="shared" ref="F6:F8" si="0">(D6*E6)</f>
        <v>0</v>
      </c>
    </row>
    <row r="7" spans="1:6" ht="30.75" thickBot="1" x14ac:dyDescent="0.3">
      <c r="A7" s="144">
        <v>3</v>
      </c>
      <c r="B7" s="145" t="s">
        <v>437</v>
      </c>
      <c r="C7" s="146" t="s">
        <v>435</v>
      </c>
      <c r="D7" s="147">
        <v>1</v>
      </c>
      <c r="E7" s="148"/>
      <c r="F7" s="149">
        <f>(D7*E7)</f>
        <v>0</v>
      </c>
    </row>
    <row r="8" spans="1:6" ht="30.75" thickBot="1" x14ac:dyDescent="0.3">
      <c r="A8" s="144">
        <v>4</v>
      </c>
      <c r="B8" s="151" t="s">
        <v>438</v>
      </c>
      <c r="C8" s="146" t="s">
        <v>435</v>
      </c>
      <c r="D8" s="152">
        <v>1</v>
      </c>
      <c r="E8" s="153"/>
      <c r="F8" s="154">
        <f t="shared" si="0"/>
        <v>0</v>
      </c>
    </row>
    <row r="9" spans="1:6" ht="20.25" thickBot="1" x14ac:dyDescent="0.3">
      <c r="A9" s="115"/>
      <c r="B9" s="181" t="s">
        <v>439</v>
      </c>
      <c r="C9" s="182"/>
      <c r="D9" s="183"/>
      <c r="E9" s="183"/>
      <c r="F9" s="184">
        <f>SUM(F5:F8)</f>
        <v>0</v>
      </c>
    </row>
    <row r="10" spans="1:6" x14ac:dyDescent="0.25">
      <c r="A10" s="126"/>
      <c r="E10" s="185"/>
    </row>
    <row r="11" spans="1:6" x14ac:dyDescent="0.25">
      <c r="A11" s="126"/>
      <c r="E11" s="185"/>
    </row>
    <row r="12" spans="1:6" x14ac:dyDescent="0.25">
      <c r="E12" s="185"/>
    </row>
    <row r="13" spans="1:6" x14ac:dyDescent="0.25">
      <c r="E13" s="185"/>
    </row>
    <row r="14" spans="1:6" x14ac:dyDescent="0.25">
      <c r="E14" s="185"/>
    </row>
    <row r="15" spans="1:6" x14ac:dyDescent="0.25">
      <c r="E15" s="185"/>
    </row>
    <row r="16" spans="1:6" x14ac:dyDescent="0.25">
      <c r="E16" s="185"/>
    </row>
    <row r="17" spans="5:5" x14ac:dyDescent="0.25">
      <c r="E17" s="185"/>
    </row>
    <row r="18" spans="5:5" x14ac:dyDescent="0.25">
      <c r="E18" s="185"/>
    </row>
    <row r="19" spans="5:5" x14ac:dyDescent="0.25">
      <c r="E19" s="185"/>
    </row>
    <row r="20" spans="5:5" x14ac:dyDescent="0.25">
      <c r="E20" s="185"/>
    </row>
    <row r="21" spans="5:5" x14ac:dyDescent="0.25">
      <c r="E21" s="185"/>
    </row>
    <row r="22" spans="5:5" x14ac:dyDescent="0.25">
      <c r="E22" s="185"/>
    </row>
    <row r="23" spans="5:5" x14ac:dyDescent="0.25">
      <c r="E23" s="185"/>
    </row>
    <row r="24" spans="5:5" x14ac:dyDescent="0.25">
      <c r="E24" s="185"/>
    </row>
    <row r="25" spans="5:5" x14ac:dyDescent="0.25">
      <c r="E25" s="185"/>
    </row>
    <row r="26" spans="5:5" x14ac:dyDescent="0.25">
      <c r="E26" s="185"/>
    </row>
    <row r="27" spans="5:5" x14ac:dyDescent="0.25">
      <c r="E27" s="185"/>
    </row>
    <row r="28" spans="5:5" x14ac:dyDescent="0.25">
      <c r="E28" s="185"/>
    </row>
    <row r="29" spans="5:5" x14ac:dyDescent="0.25">
      <c r="E29" s="185"/>
    </row>
    <row r="30" spans="5:5" x14ac:dyDescent="0.25">
      <c r="E30" s="185"/>
    </row>
    <row r="31" spans="5:5" x14ac:dyDescent="0.25">
      <c r="E31" s="185"/>
    </row>
    <row r="34" spans="2:2" x14ac:dyDescent="0.25">
      <c r="B34" s="187"/>
    </row>
  </sheetData>
  <mergeCells count="2">
    <mergeCell ref="A1:F1"/>
    <mergeCell ref="A2:F2"/>
  </mergeCells>
  <pageMargins left="0.7" right="0.7" top="0.75" bottom="0.75" header="0.3" footer="0.3"/>
  <pageSetup paperSize="9" scale="7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9"/>
  <sheetViews>
    <sheetView view="pageBreakPreview" zoomScale="115" zoomScaleNormal="100" zoomScaleSheetLayoutView="115" workbookViewId="0">
      <selection activeCell="K13" sqref="K13"/>
    </sheetView>
  </sheetViews>
  <sheetFormatPr defaultColWidth="8.85546875" defaultRowHeight="15" x14ac:dyDescent="0.25"/>
  <cols>
    <col min="1" max="1" width="10.85546875" customWidth="1"/>
    <col min="2" max="4" width="15.42578125" customWidth="1"/>
    <col min="5" max="5" width="27.42578125" customWidth="1"/>
    <col min="6" max="7" width="10.85546875" style="380" customWidth="1"/>
    <col min="8" max="8" width="14" style="446" customWidth="1"/>
    <col min="9" max="9" width="17.85546875" style="446" customWidth="1"/>
  </cols>
  <sheetData>
    <row r="1" spans="1:9" ht="15.75" x14ac:dyDescent="0.25">
      <c r="B1" s="388" t="s">
        <v>407</v>
      </c>
    </row>
    <row r="2" spans="1:9" ht="15.75" x14ac:dyDescent="0.25">
      <c r="A2" s="447"/>
      <c r="B2" s="24" t="s">
        <v>448</v>
      </c>
      <c r="E2" s="448"/>
      <c r="F2" s="449"/>
      <c r="G2" s="449"/>
      <c r="H2" s="450"/>
      <c r="I2" s="450"/>
    </row>
    <row r="3" spans="1:9" x14ac:dyDescent="0.25">
      <c r="A3" s="451" t="s">
        <v>48</v>
      </c>
      <c r="B3" s="602" t="s">
        <v>63</v>
      </c>
      <c r="C3" s="603"/>
      <c r="D3" s="603"/>
      <c r="E3" s="604"/>
      <c r="F3" s="451" t="s">
        <v>43</v>
      </c>
      <c r="G3" s="452" t="s">
        <v>141</v>
      </c>
      <c r="H3" s="453" t="s">
        <v>142</v>
      </c>
      <c r="I3" s="453" t="s">
        <v>143</v>
      </c>
    </row>
    <row r="4" spans="1:9" x14ac:dyDescent="0.25">
      <c r="A4" s="447"/>
      <c r="B4" s="605" t="s">
        <v>390</v>
      </c>
      <c r="C4" s="606"/>
      <c r="D4" s="606"/>
      <c r="E4" s="607"/>
      <c r="F4" s="449"/>
      <c r="G4" s="449"/>
      <c r="H4" s="450"/>
      <c r="I4" s="450"/>
    </row>
    <row r="5" spans="1:9" ht="15.75" x14ac:dyDescent="0.25">
      <c r="A5" s="36"/>
      <c r="B5" s="24"/>
      <c r="C5" s="398"/>
      <c r="D5" s="398"/>
      <c r="E5" s="394"/>
      <c r="F5" s="401"/>
      <c r="G5" s="40"/>
      <c r="H5" s="400"/>
      <c r="I5" s="454"/>
    </row>
    <row r="6" spans="1:9" ht="15.75" x14ac:dyDescent="0.25">
      <c r="A6" s="36">
        <v>1</v>
      </c>
      <c r="B6" s="455" t="s">
        <v>391</v>
      </c>
      <c r="C6" s="398"/>
      <c r="D6" s="393"/>
      <c r="E6" s="394"/>
      <c r="F6" s="36" t="s">
        <v>33</v>
      </c>
      <c r="G6" s="36">
        <v>60</v>
      </c>
      <c r="H6" s="456"/>
      <c r="I6" s="456">
        <f t="shared" ref="I6" si="0">G6*H6</f>
        <v>0</v>
      </c>
    </row>
    <row r="7" spans="1:9" ht="15.75" x14ac:dyDescent="0.25">
      <c r="A7" s="36"/>
      <c r="B7" s="457"/>
      <c r="C7" s="398"/>
      <c r="D7" s="398"/>
      <c r="E7" s="394"/>
      <c r="F7" s="36"/>
      <c r="G7" s="428"/>
      <c r="H7" s="400"/>
      <c r="I7" s="458"/>
    </row>
    <row r="8" spans="1:9" s="225" customFormat="1" ht="24" x14ac:dyDescent="0.3">
      <c r="A8" s="36">
        <v>2</v>
      </c>
      <c r="B8" s="455" t="s">
        <v>392</v>
      </c>
      <c r="C8" s="459"/>
      <c r="D8"/>
      <c r="E8" s="448"/>
      <c r="F8" s="36" t="s">
        <v>393</v>
      </c>
      <c r="G8" s="36">
        <v>190</v>
      </c>
      <c r="H8" s="456"/>
      <c r="I8" s="456">
        <f t="shared" ref="I8:I24" si="1">G8*H8</f>
        <v>0</v>
      </c>
    </row>
    <row r="9" spans="1:9" s="225" customFormat="1" ht="15.75" x14ac:dyDescent="0.25">
      <c r="A9" s="36"/>
      <c r="B9" s="608"/>
      <c r="C9" s="609"/>
      <c r="D9"/>
      <c r="E9" s="448"/>
      <c r="F9" s="36"/>
      <c r="G9" s="36"/>
      <c r="H9" s="456"/>
      <c r="I9" s="456"/>
    </row>
    <row r="10" spans="1:9" s="247" customFormat="1" x14ac:dyDescent="0.25">
      <c r="A10" s="85">
        <v>3</v>
      </c>
      <c r="B10" s="596" t="s">
        <v>394</v>
      </c>
      <c r="C10" s="597"/>
      <c r="D10" s="597"/>
      <c r="E10" s="598"/>
      <c r="F10" s="85" t="s">
        <v>393</v>
      </c>
      <c r="G10" s="85">
        <v>180</v>
      </c>
      <c r="H10" s="460"/>
      <c r="I10" s="460">
        <f t="shared" si="1"/>
        <v>0</v>
      </c>
    </row>
    <row r="11" spans="1:9" s="225" customFormat="1" ht="15.75" x14ac:dyDescent="0.25">
      <c r="A11" s="36"/>
      <c r="B11" s="461"/>
      <c r="C11" s="462"/>
      <c r="D11"/>
      <c r="E11" s="448"/>
      <c r="F11" s="36"/>
      <c r="G11" s="36"/>
      <c r="H11" s="456"/>
      <c r="I11" s="456"/>
    </row>
    <row r="12" spans="1:9" s="247" customFormat="1" x14ac:dyDescent="0.25">
      <c r="A12" s="85">
        <v>4</v>
      </c>
      <c r="B12" s="596" t="s">
        <v>395</v>
      </c>
      <c r="C12" s="597"/>
      <c r="D12" s="597"/>
      <c r="E12" s="598"/>
      <c r="F12" s="85" t="s">
        <v>29</v>
      </c>
      <c r="G12" s="85">
        <v>1</v>
      </c>
      <c r="H12" s="460"/>
      <c r="I12" s="460">
        <f t="shared" si="1"/>
        <v>0</v>
      </c>
    </row>
    <row r="13" spans="1:9" s="225" customFormat="1" ht="15.75" x14ac:dyDescent="0.25">
      <c r="A13" s="36"/>
      <c r="B13" s="455"/>
      <c r="C13" s="462"/>
      <c r="D13"/>
      <c r="E13" s="448"/>
      <c r="F13" s="36"/>
      <c r="G13" s="36"/>
      <c r="H13" s="456"/>
      <c r="I13" s="456"/>
    </row>
    <row r="14" spans="1:9" s="225" customFormat="1" ht="15.75" x14ac:dyDescent="0.25">
      <c r="A14" s="36">
        <v>5</v>
      </c>
      <c r="B14" s="455" t="s">
        <v>396</v>
      </c>
      <c r="C14" s="393"/>
      <c r="D14"/>
      <c r="E14" s="448"/>
      <c r="F14" s="36" t="s">
        <v>29</v>
      </c>
      <c r="G14" s="36">
        <v>1</v>
      </c>
      <c r="H14" s="456"/>
      <c r="I14" s="456">
        <f t="shared" si="1"/>
        <v>0</v>
      </c>
    </row>
    <row r="15" spans="1:9" s="225" customFormat="1" ht="15.75" x14ac:dyDescent="0.25">
      <c r="A15" s="36"/>
      <c r="B15" s="455"/>
      <c r="C15" s="393"/>
      <c r="D15"/>
      <c r="E15" s="448"/>
      <c r="F15" s="36"/>
      <c r="G15" s="36"/>
      <c r="H15" s="456"/>
      <c r="I15" s="456"/>
    </row>
    <row r="16" spans="1:9" s="225" customFormat="1" ht="15.75" x14ac:dyDescent="0.25">
      <c r="A16" s="36">
        <v>6</v>
      </c>
      <c r="B16" s="455" t="s">
        <v>397</v>
      </c>
      <c r="C16" s="393"/>
      <c r="D16"/>
      <c r="E16" s="448"/>
      <c r="F16" s="36" t="s">
        <v>29</v>
      </c>
      <c r="G16" s="36">
        <v>1</v>
      </c>
      <c r="H16" s="456"/>
      <c r="I16" s="456">
        <f t="shared" si="1"/>
        <v>0</v>
      </c>
    </row>
    <row r="17" spans="1:9" s="225" customFormat="1" ht="15.75" x14ac:dyDescent="0.25">
      <c r="A17" s="36"/>
      <c r="B17" s="455"/>
      <c r="C17" s="393"/>
      <c r="D17"/>
      <c r="E17" s="448"/>
      <c r="F17" s="36"/>
      <c r="G17" s="36"/>
      <c r="H17" s="456"/>
      <c r="I17" s="456"/>
    </row>
    <row r="18" spans="1:9" s="225" customFormat="1" ht="15.75" x14ac:dyDescent="0.25">
      <c r="A18" s="36">
        <v>7</v>
      </c>
      <c r="B18" s="455" t="s">
        <v>398</v>
      </c>
      <c r="C18" s="393"/>
      <c r="D18"/>
      <c r="E18" s="448"/>
      <c r="F18" s="36" t="s">
        <v>29</v>
      </c>
      <c r="G18" s="36">
        <v>2</v>
      </c>
      <c r="H18" s="456"/>
      <c r="I18" s="456">
        <f t="shared" si="1"/>
        <v>0</v>
      </c>
    </row>
    <row r="19" spans="1:9" s="225" customFormat="1" ht="15.75" x14ac:dyDescent="0.25">
      <c r="A19" s="36"/>
      <c r="B19" s="455"/>
      <c r="C19" s="393"/>
      <c r="D19"/>
      <c r="E19" s="448"/>
      <c r="F19" s="36"/>
      <c r="G19" s="36"/>
      <c r="H19" s="456"/>
      <c r="I19" s="456"/>
    </row>
    <row r="20" spans="1:9" s="225" customFormat="1" ht="15.75" x14ac:dyDescent="0.25">
      <c r="A20" s="36">
        <v>8</v>
      </c>
      <c r="B20" s="455" t="s">
        <v>399</v>
      </c>
      <c r="C20" s="393"/>
      <c r="D20"/>
      <c r="E20" s="448"/>
      <c r="F20" s="36" t="s">
        <v>29</v>
      </c>
      <c r="G20" s="36">
        <v>2</v>
      </c>
      <c r="H20" s="456"/>
      <c r="I20" s="456">
        <f t="shared" si="1"/>
        <v>0</v>
      </c>
    </row>
    <row r="21" spans="1:9" s="225" customFormat="1" ht="15.75" x14ac:dyDescent="0.25">
      <c r="A21" s="36"/>
      <c r="B21" s="608"/>
      <c r="C21" s="609"/>
      <c r="D21"/>
      <c r="E21" s="448"/>
      <c r="F21" s="36"/>
      <c r="G21" s="36"/>
      <c r="H21" s="456"/>
      <c r="I21" s="456"/>
    </row>
    <row r="22" spans="1:9" s="247" customFormat="1" x14ac:dyDescent="0.25">
      <c r="A22" s="85">
        <v>9</v>
      </c>
      <c r="B22" s="596" t="s">
        <v>400</v>
      </c>
      <c r="C22" s="597"/>
      <c r="D22" s="597"/>
      <c r="E22" s="598"/>
      <c r="F22" s="85" t="s">
        <v>29</v>
      </c>
      <c r="G22" s="85">
        <v>1</v>
      </c>
      <c r="H22" s="460"/>
      <c r="I22" s="460">
        <f t="shared" si="1"/>
        <v>0</v>
      </c>
    </row>
    <row r="23" spans="1:9" s="225" customFormat="1" ht="15.75" x14ac:dyDescent="0.25">
      <c r="A23" s="36"/>
      <c r="B23" s="455"/>
      <c r="C23" s="393"/>
      <c r="D23"/>
      <c r="E23" s="448"/>
      <c r="F23" s="36"/>
      <c r="G23" s="36"/>
      <c r="H23" s="456"/>
      <c r="I23" s="456"/>
    </row>
    <row r="24" spans="1:9" s="225" customFormat="1" ht="15.75" x14ac:dyDescent="0.25">
      <c r="A24" s="36">
        <v>10</v>
      </c>
      <c r="B24" s="455" t="s">
        <v>401</v>
      </c>
      <c r="C24" s="393"/>
      <c r="D24"/>
      <c r="E24" s="448"/>
      <c r="F24" s="463" t="s">
        <v>402</v>
      </c>
      <c r="G24" s="36">
        <v>1</v>
      </c>
      <c r="H24" s="456"/>
      <c r="I24" s="464">
        <f t="shared" si="1"/>
        <v>0</v>
      </c>
    </row>
    <row r="25" spans="1:9" x14ac:dyDescent="0.25">
      <c r="A25" s="448"/>
      <c r="E25" s="448"/>
      <c r="F25" s="449"/>
      <c r="G25" s="465"/>
      <c r="H25" s="450"/>
    </row>
    <row r="26" spans="1:9" s="11" customFormat="1" ht="15" customHeight="1" x14ac:dyDescent="0.25">
      <c r="A26" s="85">
        <v>11</v>
      </c>
      <c r="B26" s="599" t="s">
        <v>403</v>
      </c>
      <c r="C26" s="600"/>
      <c r="D26" s="600"/>
      <c r="E26" s="601"/>
      <c r="F26" s="466" t="s">
        <v>402</v>
      </c>
      <c r="G26" s="85">
        <v>1</v>
      </c>
      <c r="H26" s="460"/>
      <c r="I26" s="467">
        <f t="shared" ref="I26" si="2">G26*H26</f>
        <v>0</v>
      </c>
    </row>
    <row r="27" spans="1:9" x14ac:dyDescent="0.25">
      <c r="A27" s="448"/>
      <c r="E27" s="448"/>
      <c r="F27" s="449"/>
      <c r="G27" s="465"/>
      <c r="H27" s="450"/>
    </row>
    <row r="28" spans="1:9" ht="15.75" x14ac:dyDescent="0.25">
      <c r="A28" s="468"/>
      <c r="B28" s="469" t="s">
        <v>404</v>
      </c>
      <c r="C28" s="470"/>
      <c r="D28" s="470"/>
      <c r="E28" s="471"/>
      <c r="F28" s="472"/>
      <c r="G28" s="473"/>
      <c r="H28" s="474"/>
      <c r="I28" s="475">
        <f>SUM(I6:I26)</f>
        <v>0</v>
      </c>
    </row>
    <row r="29" spans="1:9" x14ac:dyDescent="0.25">
      <c r="A29" s="448"/>
      <c r="E29" s="448"/>
      <c r="F29" s="449"/>
      <c r="G29" s="465"/>
      <c r="H29" s="450"/>
    </row>
  </sheetData>
  <mergeCells count="8">
    <mergeCell ref="B22:E22"/>
    <mergeCell ref="B26:E26"/>
    <mergeCell ref="B3:E3"/>
    <mergeCell ref="B4:E4"/>
    <mergeCell ref="B9:C9"/>
    <mergeCell ref="B10:E10"/>
    <mergeCell ref="B12:E12"/>
    <mergeCell ref="B21:C21"/>
  </mergeCells>
  <pageMargins left="0.7" right="0.7" top="0.75" bottom="0.75" header="0.3" footer="0.3"/>
  <pageSetup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261"/>
  <sheetViews>
    <sheetView view="pageBreakPreview" zoomScale="85" zoomScaleNormal="100" zoomScaleSheetLayoutView="85" workbookViewId="0">
      <selection activeCell="N17" sqref="N17"/>
    </sheetView>
  </sheetViews>
  <sheetFormatPr defaultColWidth="9.140625" defaultRowHeight="15" x14ac:dyDescent="0.25"/>
  <cols>
    <col min="1" max="1" width="9.140625" style="11"/>
    <col min="2" max="2" width="31.7109375" style="33" customWidth="1"/>
    <col min="3" max="3" width="17.7109375" style="33" customWidth="1"/>
    <col min="4" max="4" width="17" style="33" customWidth="1"/>
    <col min="5" max="5" width="17.42578125" style="33" customWidth="1"/>
    <col min="6" max="6" width="9.140625" style="11"/>
    <col min="7" max="7" width="10.85546875" style="11" customWidth="1"/>
    <col min="8" max="8" width="12.7109375" style="124" customWidth="1"/>
    <col min="9" max="9" width="15.28515625" style="124" customWidth="1"/>
    <col min="10" max="260" width="9.140625" style="11"/>
    <col min="261" max="261" width="61.42578125" style="11" customWidth="1"/>
    <col min="262" max="263" width="9.140625" style="11"/>
    <col min="264" max="264" width="12.7109375" style="11" customWidth="1"/>
    <col min="265" max="265" width="22.7109375" style="11" customWidth="1"/>
    <col min="266" max="516" width="9.140625" style="11"/>
    <col min="517" max="517" width="61.42578125" style="11" customWidth="1"/>
    <col min="518" max="519" width="9.140625" style="11"/>
    <col min="520" max="520" width="12.7109375" style="11" customWidth="1"/>
    <col min="521" max="521" width="22.7109375" style="11" customWidth="1"/>
    <col min="522" max="772" width="9.140625" style="11"/>
    <col min="773" max="773" width="61.42578125" style="11" customWidth="1"/>
    <col min="774" max="775" width="9.140625" style="11"/>
    <col min="776" max="776" width="12.7109375" style="11" customWidth="1"/>
    <col min="777" max="777" width="22.7109375" style="11" customWidth="1"/>
    <col min="778" max="1028" width="9.140625" style="11"/>
    <col min="1029" max="1029" width="61.42578125" style="11" customWidth="1"/>
    <col min="1030" max="1031" width="9.140625" style="11"/>
    <col min="1032" max="1032" width="12.7109375" style="11" customWidth="1"/>
    <col min="1033" max="1033" width="22.7109375" style="11" customWidth="1"/>
    <col min="1034" max="1284" width="9.140625" style="11"/>
    <col min="1285" max="1285" width="61.42578125" style="11" customWidth="1"/>
    <col min="1286" max="1287" width="9.140625" style="11"/>
    <col min="1288" max="1288" width="12.7109375" style="11" customWidth="1"/>
    <col min="1289" max="1289" width="22.7109375" style="11" customWidth="1"/>
    <col min="1290" max="1540" width="9.140625" style="11"/>
    <col min="1541" max="1541" width="61.42578125" style="11" customWidth="1"/>
    <col min="1542" max="1543" width="9.140625" style="11"/>
    <col min="1544" max="1544" width="12.7109375" style="11" customWidth="1"/>
    <col min="1545" max="1545" width="22.7109375" style="11" customWidth="1"/>
    <col min="1546" max="1796" width="9.140625" style="11"/>
    <col min="1797" max="1797" width="61.42578125" style="11" customWidth="1"/>
    <col min="1798" max="1799" width="9.140625" style="11"/>
    <col min="1800" max="1800" width="12.7109375" style="11" customWidth="1"/>
    <col min="1801" max="1801" width="22.7109375" style="11" customWidth="1"/>
    <col min="1802" max="2052" width="9.140625" style="11"/>
    <col min="2053" max="2053" width="61.42578125" style="11" customWidth="1"/>
    <col min="2054" max="2055" width="9.140625" style="11"/>
    <col min="2056" max="2056" width="12.7109375" style="11" customWidth="1"/>
    <col min="2057" max="2057" width="22.7109375" style="11" customWidth="1"/>
    <col min="2058" max="2308" width="9.140625" style="11"/>
    <col min="2309" max="2309" width="61.42578125" style="11" customWidth="1"/>
    <col min="2310" max="2311" width="9.140625" style="11"/>
    <col min="2312" max="2312" width="12.7109375" style="11" customWidth="1"/>
    <col min="2313" max="2313" width="22.7109375" style="11" customWidth="1"/>
    <col min="2314" max="2564" width="9.140625" style="11"/>
    <col min="2565" max="2565" width="61.42578125" style="11" customWidth="1"/>
    <col min="2566" max="2567" width="9.140625" style="11"/>
    <col min="2568" max="2568" width="12.7109375" style="11" customWidth="1"/>
    <col min="2569" max="2569" width="22.7109375" style="11" customWidth="1"/>
    <col min="2570" max="2820" width="9.140625" style="11"/>
    <col min="2821" max="2821" width="61.42578125" style="11" customWidth="1"/>
    <col min="2822" max="2823" width="9.140625" style="11"/>
    <col min="2824" max="2824" width="12.7109375" style="11" customWidth="1"/>
    <col min="2825" max="2825" width="22.7109375" style="11" customWidth="1"/>
    <col min="2826" max="3076" width="9.140625" style="11"/>
    <col min="3077" max="3077" width="61.42578125" style="11" customWidth="1"/>
    <col min="3078" max="3079" width="9.140625" style="11"/>
    <col min="3080" max="3080" width="12.7109375" style="11" customWidth="1"/>
    <col min="3081" max="3081" width="22.7109375" style="11" customWidth="1"/>
    <col min="3082" max="3332" width="9.140625" style="11"/>
    <col min="3333" max="3333" width="61.42578125" style="11" customWidth="1"/>
    <col min="3334" max="3335" width="9.140625" style="11"/>
    <col min="3336" max="3336" width="12.7109375" style="11" customWidth="1"/>
    <col min="3337" max="3337" width="22.7109375" style="11" customWidth="1"/>
    <col min="3338" max="3588" width="9.140625" style="11"/>
    <col min="3589" max="3589" width="61.42578125" style="11" customWidth="1"/>
    <col min="3590" max="3591" width="9.140625" style="11"/>
    <col min="3592" max="3592" width="12.7109375" style="11" customWidth="1"/>
    <col min="3593" max="3593" width="22.7109375" style="11" customWidth="1"/>
    <col min="3594" max="3844" width="9.140625" style="11"/>
    <col min="3845" max="3845" width="61.42578125" style="11" customWidth="1"/>
    <col min="3846" max="3847" width="9.140625" style="11"/>
    <col min="3848" max="3848" width="12.7109375" style="11" customWidth="1"/>
    <col min="3849" max="3849" width="22.7109375" style="11" customWidth="1"/>
    <col min="3850" max="4100" width="9.140625" style="11"/>
    <col min="4101" max="4101" width="61.42578125" style="11" customWidth="1"/>
    <col min="4102" max="4103" width="9.140625" style="11"/>
    <col min="4104" max="4104" width="12.7109375" style="11" customWidth="1"/>
    <col min="4105" max="4105" width="22.7109375" style="11" customWidth="1"/>
    <col min="4106" max="4356" width="9.140625" style="11"/>
    <col min="4357" max="4357" width="61.42578125" style="11" customWidth="1"/>
    <col min="4358" max="4359" width="9.140625" style="11"/>
    <col min="4360" max="4360" width="12.7109375" style="11" customWidth="1"/>
    <col min="4361" max="4361" width="22.7109375" style="11" customWidth="1"/>
    <col min="4362" max="4612" width="9.140625" style="11"/>
    <col min="4613" max="4613" width="61.42578125" style="11" customWidth="1"/>
    <col min="4614" max="4615" width="9.140625" style="11"/>
    <col min="4616" max="4616" width="12.7109375" style="11" customWidth="1"/>
    <col min="4617" max="4617" width="22.7109375" style="11" customWidth="1"/>
    <col min="4618" max="4868" width="9.140625" style="11"/>
    <col min="4869" max="4869" width="61.42578125" style="11" customWidth="1"/>
    <col min="4870" max="4871" width="9.140625" style="11"/>
    <col min="4872" max="4872" width="12.7109375" style="11" customWidth="1"/>
    <col min="4873" max="4873" width="22.7109375" style="11" customWidth="1"/>
    <col min="4874" max="5124" width="9.140625" style="11"/>
    <col min="5125" max="5125" width="61.42578125" style="11" customWidth="1"/>
    <col min="5126" max="5127" width="9.140625" style="11"/>
    <col min="5128" max="5128" width="12.7109375" style="11" customWidth="1"/>
    <col min="5129" max="5129" width="22.7109375" style="11" customWidth="1"/>
    <col min="5130" max="5380" width="9.140625" style="11"/>
    <col min="5381" max="5381" width="61.42578125" style="11" customWidth="1"/>
    <col min="5382" max="5383" width="9.140625" style="11"/>
    <col min="5384" max="5384" width="12.7109375" style="11" customWidth="1"/>
    <col min="5385" max="5385" width="22.7109375" style="11" customWidth="1"/>
    <col min="5386" max="5636" width="9.140625" style="11"/>
    <col min="5637" max="5637" width="61.42578125" style="11" customWidth="1"/>
    <col min="5638" max="5639" width="9.140625" style="11"/>
    <col min="5640" max="5640" width="12.7109375" style="11" customWidth="1"/>
    <col min="5641" max="5641" width="22.7109375" style="11" customWidth="1"/>
    <col min="5642" max="5892" width="9.140625" style="11"/>
    <col min="5893" max="5893" width="61.42578125" style="11" customWidth="1"/>
    <col min="5894" max="5895" width="9.140625" style="11"/>
    <col min="5896" max="5896" width="12.7109375" style="11" customWidth="1"/>
    <col min="5897" max="5897" width="22.7109375" style="11" customWidth="1"/>
    <col min="5898" max="6148" width="9.140625" style="11"/>
    <col min="6149" max="6149" width="61.42578125" style="11" customWidth="1"/>
    <col min="6150" max="6151" width="9.140625" style="11"/>
    <col min="6152" max="6152" width="12.7109375" style="11" customWidth="1"/>
    <col min="6153" max="6153" width="22.7109375" style="11" customWidth="1"/>
    <col min="6154" max="6404" width="9.140625" style="11"/>
    <col min="6405" max="6405" width="61.42578125" style="11" customWidth="1"/>
    <col min="6406" max="6407" width="9.140625" style="11"/>
    <col min="6408" max="6408" width="12.7109375" style="11" customWidth="1"/>
    <col min="6409" max="6409" width="22.7109375" style="11" customWidth="1"/>
    <col min="6410" max="6660" width="9.140625" style="11"/>
    <col min="6661" max="6661" width="61.42578125" style="11" customWidth="1"/>
    <col min="6662" max="6663" width="9.140625" style="11"/>
    <col min="6664" max="6664" width="12.7109375" style="11" customWidth="1"/>
    <col min="6665" max="6665" width="22.7109375" style="11" customWidth="1"/>
    <col min="6666" max="6916" width="9.140625" style="11"/>
    <col min="6917" max="6917" width="61.42578125" style="11" customWidth="1"/>
    <col min="6918" max="6919" width="9.140625" style="11"/>
    <col min="6920" max="6920" width="12.7109375" style="11" customWidth="1"/>
    <col min="6921" max="6921" width="22.7109375" style="11" customWidth="1"/>
    <col min="6922" max="7172" width="9.140625" style="11"/>
    <col min="7173" max="7173" width="61.42578125" style="11" customWidth="1"/>
    <col min="7174" max="7175" width="9.140625" style="11"/>
    <col min="7176" max="7176" width="12.7109375" style="11" customWidth="1"/>
    <col min="7177" max="7177" width="22.7109375" style="11" customWidth="1"/>
    <col min="7178" max="7428" width="9.140625" style="11"/>
    <col min="7429" max="7429" width="61.42578125" style="11" customWidth="1"/>
    <col min="7430" max="7431" width="9.140625" style="11"/>
    <col min="7432" max="7432" width="12.7109375" style="11" customWidth="1"/>
    <col min="7433" max="7433" width="22.7109375" style="11" customWidth="1"/>
    <col min="7434" max="7684" width="9.140625" style="11"/>
    <col min="7685" max="7685" width="61.42578125" style="11" customWidth="1"/>
    <col min="7686" max="7687" width="9.140625" style="11"/>
    <col min="7688" max="7688" width="12.7109375" style="11" customWidth="1"/>
    <col min="7689" max="7689" width="22.7109375" style="11" customWidth="1"/>
    <col min="7690" max="7940" width="9.140625" style="11"/>
    <col min="7941" max="7941" width="61.42578125" style="11" customWidth="1"/>
    <col min="7942" max="7943" width="9.140625" style="11"/>
    <col min="7944" max="7944" width="12.7109375" style="11" customWidth="1"/>
    <col min="7945" max="7945" width="22.7109375" style="11" customWidth="1"/>
    <col min="7946" max="8196" width="9.140625" style="11"/>
    <col min="8197" max="8197" width="61.42578125" style="11" customWidth="1"/>
    <col min="8198" max="8199" width="9.140625" style="11"/>
    <col min="8200" max="8200" width="12.7109375" style="11" customWidth="1"/>
    <col min="8201" max="8201" width="22.7109375" style="11" customWidth="1"/>
    <col min="8202" max="8452" width="9.140625" style="11"/>
    <col min="8453" max="8453" width="61.42578125" style="11" customWidth="1"/>
    <col min="8454" max="8455" width="9.140625" style="11"/>
    <col min="8456" max="8456" width="12.7109375" style="11" customWidth="1"/>
    <col min="8457" max="8457" width="22.7109375" style="11" customWidth="1"/>
    <col min="8458" max="8708" width="9.140625" style="11"/>
    <col min="8709" max="8709" width="61.42578125" style="11" customWidth="1"/>
    <col min="8710" max="8711" width="9.140625" style="11"/>
    <col min="8712" max="8712" width="12.7109375" style="11" customWidth="1"/>
    <col min="8713" max="8713" width="22.7109375" style="11" customWidth="1"/>
    <col min="8714" max="8964" width="9.140625" style="11"/>
    <col min="8965" max="8965" width="61.42578125" style="11" customWidth="1"/>
    <col min="8966" max="8967" width="9.140625" style="11"/>
    <col min="8968" max="8968" width="12.7109375" style="11" customWidth="1"/>
    <col min="8969" max="8969" width="22.7109375" style="11" customWidth="1"/>
    <col min="8970" max="9220" width="9.140625" style="11"/>
    <col min="9221" max="9221" width="61.42578125" style="11" customWidth="1"/>
    <col min="9222" max="9223" width="9.140625" style="11"/>
    <col min="9224" max="9224" width="12.7109375" style="11" customWidth="1"/>
    <col min="9225" max="9225" width="22.7109375" style="11" customWidth="1"/>
    <col min="9226" max="9476" width="9.140625" style="11"/>
    <col min="9477" max="9477" width="61.42578125" style="11" customWidth="1"/>
    <col min="9478" max="9479" width="9.140625" style="11"/>
    <col min="9480" max="9480" width="12.7109375" style="11" customWidth="1"/>
    <col min="9481" max="9481" width="22.7109375" style="11" customWidth="1"/>
    <col min="9482" max="9732" width="9.140625" style="11"/>
    <col min="9733" max="9733" width="61.42578125" style="11" customWidth="1"/>
    <col min="9734" max="9735" width="9.140625" style="11"/>
    <col min="9736" max="9736" width="12.7109375" style="11" customWidth="1"/>
    <col min="9737" max="9737" width="22.7109375" style="11" customWidth="1"/>
    <col min="9738" max="9988" width="9.140625" style="11"/>
    <col min="9989" max="9989" width="61.42578125" style="11" customWidth="1"/>
    <col min="9990" max="9991" width="9.140625" style="11"/>
    <col min="9992" max="9992" width="12.7109375" style="11" customWidth="1"/>
    <col min="9993" max="9993" width="22.7109375" style="11" customWidth="1"/>
    <col min="9994" max="10244" width="9.140625" style="11"/>
    <col min="10245" max="10245" width="61.42578125" style="11" customWidth="1"/>
    <col min="10246" max="10247" width="9.140625" style="11"/>
    <col min="10248" max="10248" width="12.7109375" style="11" customWidth="1"/>
    <col min="10249" max="10249" width="22.7109375" style="11" customWidth="1"/>
    <col min="10250" max="10500" width="9.140625" style="11"/>
    <col min="10501" max="10501" width="61.42578125" style="11" customWidth="1"/>
    <col min="10502" max="10503" width="9.140625" style="11"/>
    <col min="10504" max="10504" width="12.7109375" style="11" customWidth="1"/>
    <col min="10505" max="10505" width="22.7109375" style="11" customWidth="1"/>
    <col min="10506" max="10756" width="9.140625" style="11"/>
    <col min="10757" max="10757" width="61.42578125" style="11" customWidth="1"/>
    <col min="10758" max="10759" width="9.140625" style="11"/>
    <col min="10760" max="10760" width="12.7109375" style="11" customWidth="1"/>
    <col min="10761" max="10761" width="22.7109375" style="11" customWidth="1"/>
    <col min="10762" max="11012" width="9.140625" style="11"/>
    <col min="11013" max="11013" width="61.42578125" style="11" customWidth="1"/>
    <col min="11014" max="11015" width="9.140625" style="11"/>
    <col min="11016" max="11016" width="12.7109375" style="11" customWidth="1"/>
    <col min="11017" max="11017" width="22.7109375" style="11" customWidth="1"/>
    <col min="11018" max="11268" width="9.140625" style="11"/>
    <col min="11269" max="11269" width="61.42578125" style="11" customWidth="1"/>
    <col min="11270" max="11271" width="9.140625" style="11"/>
    <col min="11272" max="11272" width="12.7109375" style="11" customWidth="1"/>
    <col min="11273" max="11273" width="22.7109375" style="11" customWidth="1"/>
    <col min="11274" max="11524" width="9.140625" style="11"/>
    <col min="11525" max="11525" width="61.42578125" style="11" customWidth="1"/>
    <col min="11526" max="11527" width="9.140625" style="11"/>
    <col min="11528" max="11528" width="12.7109375" style="11" customWidth="1"/>
    <col min="11529" max="11529" width="22.7109375" style="11" customWidth="1"/>
    <col min="11530" max="11780" width="9.140625" style="11"/>
    <col min="11781" max="11781" width="61.42578125" style="11" customWidth="1"/>
    <col min="11782" max="11783" width="9.140625" style="11"/>
    <col min="11784" max="11784" width="12.7109375" style="11" customWidth="1"/>
    <col min="11785" max="11785" width="22.7109375" style="11" customWidth="1"/>
    <col min="11786" max="12036" width="9.140625" style="11"/>
    <col min="12037" max="12037" width="61.42578125" style="11" customWidth="1"/>
    <col min="12038" max="12039" width="9.140625" style="11"/>
    <col min="12040" max="12040" width="12.7109375" style="11" customWidth="1"/>
    <col min="12041" max="12041" width="22.7109375" style="11" customWidth="1"/>
    <col min="12042" max="12292" width="9.140625" style="11"/>
    <col min="12293" max="12293" width="61.42578125" style="11" customWidth="1"/>
    <col min="12294" max="12295" width="9.140625" style="11"/>
    <col min="12296" max="12296" width="12.7109375" style="11" customWidth="1"/>
    <col min="12297" max="12297" width="22.7109375" style="11" customWidth="1"/>
    <col min="12298" max="12548" width="9.140625" style="11"/>
    <col min="12549" max="12549" width="61.42578125" style="11" customWidth="1"/>
    <col min="12550" max="12551" width="9.140625" style="11"/>
    <col min="12552" max="12552" width="12.7109375" style="11" customWidth="1"/>
    <col min="12553" max="12553" width="22.7109375" style="11" customWidth="1"/>
    <col min="12554" max="12804" width="9.140625" style="11"/>
    <col min="12805" max="12805" width="61.42578125" style="11" customWidth="1"/>
    <col min="12806" max="12807" width="9.140625" style="11"/>
    <col min="12808" max="12808" width="12.7109375" style="11" customWidth="1"/>
    <col min="12809" max="12809" width="22.7109375" style="11" customWidth="1"/>
    <col min="12810" max="13060" width="9.140625" style="11"/>
    <col min="13061" max="13061" width="61.42578125" style="11" customWidth="1"/>
    <col min="13062" max="13063" width="9.140625" style="11"/>
    <col min="13064" max="13064" width="12.7109375" style="11" customWidth="1"/>
    <col min="13065" max="13065" width="22.7109375" style="11" customWidth="1"/>
    <col min="13066" max="13316" width="9.140625" style="11"/>
    <col min="13317" max="13317" width="61.42578125" style="11" customWidth="1"/>
    <col min="13318" max="13319" width="9.140625" style="11"/>
    <col min="13320" max="13320" width="12.7109375" style="11" customWidth="1"/>
    <col min="13321" max="13321" width="22.7109375" style="11" customWidth="1"/>
    <col min="13322" max="13572" width="9.140625" style="11"/>
    <col min="13573" max="13573" width="61.42578125" style="11" customWidth="1"/>
    <col min="13574" max="13575" width="9.140625" style="11"/>
    <col min="13576" max="13576" width="12.7109375" style="11" customWidth="1"/>
    <col min="13577" max="13577" width="22.7109375" style="11" customWidth="1"/>
    <col min="13578" max="13828" width="9.140625" style="11"/>
    <col min="13829" max="13829" width="61.42578125" style="11" customWidth="1"/>
    <col min="13830" max="13831" width="9.140625" style="11"/>
    <col min="13832" max="13832" width="12.7109375" style="11" customWidth="1"/>
    <col min="13833" max="13833" width="22.7109375" style="11" customWidth="1"/>
    <col min="13834" max="14084" width="9.140625" style="11"/>
    <col min="14085" max="14085" width="61.42578125" style="11" customWidth="1"/>
    <col min="14086" max="14087" width="9.140625" style="11"/>
    <col min="14088" max="14088" width="12.7109375" style="11" customWidth="1"/>
    <col min="14089" max="14089" width="22.7109375" style="11" customWidth="1"/>
    <col min="14090" max="14340" width="9.140625" style="11"/>
    <col min="14341" max="14341" width="61.42578125" style="11" customWidth="1"/>
    <col min="14342" max="14343" width="9.140625" style="11"/>
    <col min="14344" max="14344" width="12.7109375" style="11" customWidth="1"/>
    <col min="14345" max="14345" width="22.7109375" style="11" customWidth="1"/>
    <col min="14346" max="14596" width="9.140625" style="11"/>
    <col min="14597" max="14597" width="61.42578125" style="11" customWidth="1"/>
    <col min="14598" max="14599" width="9.140625" style="11"/>
    <col min="14600" max="14600" width="12.7109375" style="11" customWidth="1"/>
    <col min="14601" max="14601" width="22.7109375" style="11" customWidth="1"/>
    <col min="14602" max="14852" width="9.140625" style="11"/>
    <col min="14853" max="14853" width="61.42578125" style="11" customWidth="1"/>
    <col min="14854" max="14855" width="9.140625" style="11"/>
    <col min="14856" max="14856" width="12.7109375" style="11" customWidth="1"/>
    <col min="14857" max="14857" width="22.7109375" style="11" customWidth="1"/>
    <col min="14858" max="15108" width="9.140625" style="11"/>
    <col min="15109" max="15109" width="61.42578125" style="11" customWidth="1"/>
    <col min="15110" max="15111" width="9.140625" style="11"/>
    <col min="15112" max="15112" width="12.7109375" style="11" customWidth="1"/>
    <col min="15113" max="15113" width="22.7109375" style="11" customWidth="1"/>
    <col min="15114" max="15364" width="9.140625" style="11"/>
    <col min="15365" max="15365" width="61.42578125" style="11" customWidth="1"/>
    <col min="15366" max="15367" width="9.140625" style="11"/>
    <col min="15368" max="15368" width="12.7109375" style="11" customWidth="1"/>
    <col min="15369" max="15369" width="22.7109375" style="11" customWidth="1"/>
    <col min="15370" max="15620" width="9.140625" style="11"/>
    <col min="15621" max="15621" width="61.42578125" style="11" customWidth="1"/>
    <col min="15622" max="15623" width="9.140625" style="11"/>
    <col min="15624" max="15624" width="12.7109375" style="11" customWidth="1"/>
    <col min="15625" max="15625" width="22.7109375" style="11" customWidth="1"/>
    <col min="15626" max="15876" width="9.140625" style="11"/>
    <col min="15877" max="15877" width="61.42578125" style="11" customWidth="1"/>
    <col min="15878" max="15879" width="9.140625" style="11"/>
    <col min="15880" max="15880" width="12.7109375" style="11" customWidth="1"/>
    <col min="15881" max="15881" width="22.7109375" style="11" customWidth="1"/>
    <col min="15882" max="16132" width="9.140625" style="11"/>
    <col min="16133" max="16133" width="61.42578125" style="11" customWidth="1"/>
    <col min="16134" max="16135" width="9.140625" style="11"/>
    <col min="16136" max="16136" width="12.7109375" style="11" customWidth="1"/>
    <col min="16137" max="16137" width="22.7109375" style="11" customWidth="1"/>
    <col min="16138" max="16384" width="9.140625" style="11"/>
  </cols>
  <sheetData>
    <row r="1" spans="1:19" ht="32.25" customHeight="1" x14ac:dyDescent="0.25">
      <c r="A1" s="5" t="s">
        <v>48</v>
      </c>
      <c r="B1" s="6" t="s">
        <v>63</v>
      </c>
      <c r="C1" s="7"/>
      <c r="D1" s="7"/>
      <c r="E1" s="8"/>
      <c r="F1" s="5" t="s">
        <v>43</v>
      </c>
      <c r="G1" s="9" t="s">
        <v>141</v>
      </c>
      <c r="H1" s="10" t="s">
        <v>142</v>
      </c>
      <c r="I1" s="10" t="s">
        <v>143</v>
      </c>
      <c r="M1" s="12"/>
      <c r="N1" s="13"/>
      <c r="O1" s="13"/>
      <c r="P1" s="13"/>
      <c r="Q1" s="13"/>
      <c r="R1" s="13"/>
      <c r="S1" s="13"/>
    </row>
    <row r="2" spans="1:19" ht="15.75" x14ac:dyDescent="0.25">
      <c r="A2" s="14"/>
      <c r="B2" s="15"/>
      <c r="C2" s="16"/>
      <c r="D2" s="16"/>
      <c r="E2" s="17"/>
      <c r="F2" s="14"/>
      <c r="G2" s="14"/>
      <c r="H2" s="18"/>
      <c r="I2" s="19"/>
      <c r="J2" s="12"/>
      <c r="K2" s="12"/>
      <c r="L2" s="12"/>
      <c r="M2" s="12"/>
      <c r="N2" s="13"/>
      <c r="O2" s="13"/>
      <c r="P2" s="13"/>
      <c r="Q2" s="13"/>
      <c r="R2" s="13"/>
      <c r="S2" s="13"/>
    </row>
    <row r="3" spans="1:19" ht="15" customHeight="1" x14ac:dyDescent="0.2">
      <c r="A3" s="20"/>
      <c r="B3" s="388" t="s">
        <v>407</v>
      </c>
      <c r="C3" s="16"/>
      <c r="D3" s="16"/>
      <c r="E3" s="17"/>
      <c r="F3" s="20"/>
      <c r="G3" s="20"/>
      <c r="H3" s="21"/>
      <c r="I3" s="22"/>
      <c r="J3" s="23"/>
      <c r="K3" s="23"/>
      <c r="L3" s="23"/>
      <c r="M3" s="23"/>
      <c r="N3" s="13"/>
      <c r="O3" s="13"/>
      <c r="P3" s="13"/>
      <c r="Q3" s="13"/>
      <c r="R3" s="13"/>
      <c r="S3" s="13"/>
    </row>
    <row r="4" spans="1:19" ht="15" customHeight="1" x14ac:dyDescent="0.2">
      <c r="A4" s="20"/>
      <c r="B4" s="24" t="s">
        <v>448</v>
      </c>
      <c r="C4" s="16"/>
      <c r="D4" s="16"/>
      <c r="E4" s="17"/>
      <c r="F4" s="20"/>
      <c r="G4" s="20"/>
      <c r="H4" s="21"/>
      <c r="I4" s="22"/>
      <c r="J4" s="23"/>
      <c r="K4" s="23"/>
      <c r="L4" s="23"/>
      <c r="M4" s="23"/>
      <c r="N4" s="13"/>
      <c r="O4" s="13"/>
      <c r="P4" s="13"/>
      <c r="Q4" s="13"/>
      <c r="R4" s="13"/>
      <c r="S4" s="13"/>
    </row>
    <row r="5" spans="1:19" ht="15" customHeight="1" x14ac:dyDescent="0.2">
      <c r="A5" s="20"/>
      <c r="B5" s="24"/>
      <c r="C5" s="16"/>
      <c r="D5" s="16"/>
      <c r="E5" s="17"/>
      <c r="F5" s="20"/>
      <c r="G5" s="20"/>
      <c r="H5" s="21"/>
      <c r="I5" s="22"/>
      <c r="J5" s="23"/>
      <c r="K5" s="23"/>
      <c r="L5" s="23"/>
      <c r="M5" s="23"/>
      <c r="N5" s="13"/>
      <c r="O5" s="13"/>
      <c r="P5" s="13"/>
      <c r="Q5" s="13"/>
      <c r="R5" s="13"/>
      <c r="S5" s="13"/>
    </row>
    <row r="6" spans="1:19" ht="15" customHeight="1" x14ac:dyDescent="0.2">
      <c r="A6" s="20"/>
      <c r="B6" s="24" t="s">
        <v>249</v>
      </c>
      <c r="C6" s="25"/>
      <c r="D6" s="25"/>
      <c r="E6" s="26"/>
      <c r="F6" s="20"/>
      <c r="G6" s="20"/>
      <c r="H6" s="21"/>
      <c r="I6" s="22"/>
      <c r="J6" s="23"/>
      <c r="K6" s="23"/>
      <c r="L6" s="23"/>
      <c r="M6" s="23"/>
      <c r="N6" s="13"/>
      <c r="O6" s="13"/>
      <c r="P6" s="13"/>
      <c r="Q6" s="13"/>
      <c r="R6" s="13"/>
      <c r="S6" s="13"/>
    </row>
    <row r="7" spans="1:19" ht="15" customHeight="1" x14ac:dyDescent="0.25">
      <c r="A7" s="20"/>
      <c r="B7" s="27"/>
      <c r="C7" s="25"/>
      <c r="D7" s="25"/>
      <c r="E7" s="26"/>
      <c r="F7" s="20"/>
      <c r="G7" s="20"/>
      <c r="H7" s="21"/>
      <c r="I7" s="22"/>
      <c r="J7" s="23"/>
      <c r="K7" s="23"/>
      <c r="L7" s="23"/>
      <c r="M7" s="23"/>
      <c r="N7" s="13"/>
      <c r="O7" s="13"/>
      <c r="P7" s="13"/>
      <c r="Q7" s="13"/>
      <c r="R7" s="13"/>
      <c r="S7" s="13"/>
    </row>
    <row r="8" spans="1:19" ht="15" customHeight="1" x14ac:dyDescent="0.2">
      <c r="A8" s="20"/>
      <c r="B8" s="24" t="s">
        <v>144</v>
      </c>
      <c r="C8" s="25"/>
      <c r="D8" s="25"/>
      <c r="E8" s="26"/>
      <c r="F8" s="20"/>
      <c r="G8" s="20"/>
      <c r="H8" s="21"/>
      <c r="I8" s="22"/>
      <c r="J8" s="23"/>
      <c r="K8" s="23"/>
      <c r="L8" s="23"/>
      <c r="M8" s="23"/>
      <c r="N8" s="13"/>
      <c r="O8" s="13"/>
      <c r="P8" s="13"/>
      <c r="Q8" s="13"/>
      <c r="R8" s="13"/>
      <c r="S8" s="13"/>
    </row>
    <row r="9" spans="1:19" ht="15" customHeight="1" x14ac:dyDescent="0.25">
      <c r="A9" s="14"/>
      <c r="B9" s="15"/>
      <c r="C9" s="16"/>
      <c r="D9" s="16"/>
      <c r="E9" s="17"/>
      <c r="F9" s="14"/>
      <c r="G9" s="14"/>
      <c r="H9" s="18"/>
      <c r="I9" s="19"/>
      <c r="J9" s="12"/>
      <c r="K9" s="12"/>
      <c r="L9" s="12"/>
      <c r="M9" s="12"/>
      <c r="N9" s="13"/>
      <c r="O9" s="13"/>
      <c r="P9" s="13"/>
      <c r="Q9" s="13"/>
      <c r="R9" s="13"/>
      <c r="S9" s="13"/>
    </row>
    <row r="10" spans="1:19" ht="15" customHeight="1" x14ac:dyDescent="0.2">
      <c r="A10" s="28"/>
      <c r="B10" s="29" t="s">
        <v>145</v>
      </c>
      <c r="C10" s="30"/>
      <c r="D10" s="30"/>
      <c r="E10" s="31"/>
      <c r="F10" s="28"/>
      <c r="G10" s="28"/>
      <c r="H10" s="32"/>
      <c r="I10" s="32"/>
      <c r="J10" s="12"/>
      <c r="K10" s="12"/>
      <c r="L10" s="12"/>
      <c r="M10" s="12"/>
      <c r="N10" s="13"/>
      <c r="O10" s="13"/>
      <c r="P10" s="13"/>
      <c r="Q10" s="13"/>
      <c r="R10" s="13"/>
      <c r="S10" s="13"/>
    </row>
    <row r="11" spans="1:19" ht="15" customHeight="1" x14ac:dyDescent="0.2">
      <c r="A11" s="28"/>
      <c r="B11" s="29" t="s">
        <v>146</v>
      </c>
      <c r="C11" s="30"/>
      <c r="D11" s="30"/>
      <c r="E11" s="31"/>
      <c r="F11" s="28"/>
      <c r="G11" s="28"/>
      <c r="H11" s="32"/>
      <c r="I11" s="32"/>
      <c r="J11" s="12"/>
      <c r="K11" s="12"/>
      <c r="L11" s="12"/>
      <c r="M11" s="12"/>
      <c r="N11" s="13"/>
      <c r="O11" s="13"/>
      <c r="P11" s="13"/>
      <c r="Q11" s="13"/>
      <c r="R11" s="13"/>
      <c r="S11" s="13"/>
    </row>
    <row r="12" spans="1:19" ht="15" customHeight="1" x14ac:dyDescent="0.2">
      <c r="A12" s="28"/>
      <c r="B12" s="29" t="s">
        <v>147</v>
      </c>
      <c r="C12" s="30"/>
      <c r="D12" s="30"/>
      <c r="E12" s="31"/>
      <c r="F12" s="28"/>
      <c r="G12" s="28"/>
      <c r="H12" s="32"/>
      <c r="I12" s="32"/>
      <c r="J12" s="12"/>
      <c r="K12" s="12"/>
      <c r="L12" s="12"/>
      <c r="M12" s="12"/>
      <c r="N12" s="13"/>
      <c r="O12" s="13"/>
      <c r="P12" s="13"/>
      <c r="Q12" s="13"/>
      <c r="R12" s="13"/>
      <c r="S12" s="13"/>
    </row>
    <row r="13" spans="1:19" ht="15" customHeight="1" x14ac:dyDescent="0.2">
      <c r="A13" s="28"/>
      <c r="B13" s="29" t="s">
        <v>148</v>
      </c>
      <c r="C13" s="30"/>
      <c r="D13" s="30"/>
      <c r="E13" s="31"/>
      <c r="F13" s="28"/>
      <c r="G13" s="28"/>
      <c r="H13" s="32"/>
      <c r="I13" s="32"/>
      <c r="J13" s="12"/>
      <c r="K13" s="12"/>
      <c r="L13" s="12"/>
      <c r="M13" s="12"/>
      <c r="N13" s="13"/>
      <c r="O13" s="13"/>
      <c r="P13" s="13"/>
      <c r="Q13" s="13"/>
      <c r="R13" s="13"/>
      <c r="S13" s="13"/>
    </row>
    <row r="14" spans="1:19" ht="15" customHeight="1" x14ac:dyDescent="0.2">
      <c r="A14" s="28"/>
      <c r="B14" s="29" t="s">
        <v>149</v>
      </c>
      <c r="E14" s="34"/>
      <c r="F14" s="28"/>
      <c r="G14" s="28"/>
      <c r="H14" s="32"/>
      <c r="I14" s="32"/>
      <c r="J14" s="12"/>
      <c r="K14" s="12"/>
      <c r="L14" s="12"/>
      <c r="M14" s="12"/>
      <c r="N14" s="13"/>
      <c r="O14" s="13"/>
      <c r="P14" s="13"/>
      <c r="Q14" s="13"/>
      <c r="R14" s="13"/>
      <c r="S14" s="13"/>
    </row>
    <row r="15" spans="1:19" ht="15" customHeight="1" x14ac:dyDescent="0.25">
      <c r="A15" s="28"/>
      <c r="B15" s="35"/>
      <c r="E15" s="34"/>
      <c r="F15" s="28"/>
      <c r="G15" s="28"/>
      <c r="H15" s="32"/>
      <c r="I15" s="32"/>
      <c r="J15" s="12"/>
      <c r="K15" s="12"/>
      <c r="L15" s="12"/>
      <c r="M15" s="12"/>
      <c r="N15" s="13"/>
      <c r="O15" s="13"/>
      <c r="P15" s="13"/>
      <c r="Q15" s="13"/>
      <c r="R15" s="13"/>
      <c r="S15" s="13"/>
    </row>
    <row r="16" spans="1:19" ht="15" customHeight="1" x14ac:dyDescent="0.2">
      <c r="A16" s="36" t="s">
        <v>44</v>
      </c>
      <c r="B16" s="37" t="s">
        <v>150</v>
      </c>
      <c r="C16" s="38"/>
      <c r="D16" s="38"/>
      <c r="E16" s="39"/>
      <c r="F16" s="20"/>
      <c r="G16" s="20"/>
      <c r="H16" s="21"/>
      <c r="I16" s="22"/>
      <c r="J16" s="23"/>
      <c r="K16" s="23"/>
      <c r="L16" s="23"/>
      <c r="M16" s="23"/>
      <c r="N16" s="13"/>
      <c r="O16" s="13"/>
      <c r="P16" s="13"/>
      <c r="Q16" s="13"/>
      <c r="R16" s="13"/>
      <c r="S16" s="13"/>
    </row>
    <row r="17" spans="1:19" ht="15" customHeight="1" x14ac:dyDescent="0.2">
      <c r="A17" s="20"/>
      <c r="B17" s="37" t="s">
        <v>151</v>
      </c>
      <c r="C17" s="38"/>
      <c r="D17" s="38"/>
      <c r="E17" s="39"/>
      <c r="F17" s="20"/>
      <c r="G17" s="20"/>
      <c r="H17" s="21"/>
      <c r="I17" s="22"/>
      <c r="J17" s="23"/>
      <c r="K17" s="23"/>
      <c r="L17" s="23"/>
      <c r="M17" s="23"/>
      <c r="N17" s="13"/>
      <c r="O17" s="13"/>
      <c r="P17" s="13"/>
      <c r="Q17" s="13"/>
      <c r="R17" s="13"/>
      <c r="S17" s="13"/>
    </row>
    <row r="18" spans="1:19" ht="15" customHeight="1" x14ac:dyDescent="0.2">
      <c r="A18" s="20"/>
      <c r="B18" s="37" t="s">
        <v>152</v>
      </c>
      <c r="C18" s="38"/>
      <c r="D18" s="38"/>
      <c r="E18" s="39"/>
      <c r="F18" s="36" t="s">
        <v>65</v>
      </c>
      <c r="G18" s="40">
        <f>(1.5*1.5*1.5)*2</f>
        <v>6.75</v>
      </c>
      <c r="H18" s="40"/>
      <c r="I18" s="41">
        <f>H18*G18</f>
        <v>0</v>
      </c>
      <c r="J18" s="23"/>
      <c r="K18" s="23"/>
      <c r="L18" s="23"/>
      <c r="M18" s="23"/>
      <c r="N18" s="13"/>
      <c r="O18" s="13"/>
      <c r="P18" s="13"/>
      <c r="Q18" s="13"/>
      <c r="R18" s="13"/>
      <c r="S18" s="13"/>
    </row>
    <row r="19" spans="1:19" ht="15" customHeight="1" x14ac:dyDescent="0.2">
      <c r="A19" s="20"/>
      <c r="B19" s="42"/>
      <c r="C19" s="25"/>
      <c r="D19" s="25"/>
      <c r="E19" s="26"/>
      <c r="F19" s="20"/>
      <c r="G19" s="20"/>
      <c r="H19" s="40"/>
      <c r="I19" s="22"/>
      <c r="J19" s="23"/>
      <c r="K19" s="23"/>
      <c r="L19" s="23"/>
      <c r="M19" s="23"/>
      <c r="N19" s="13"/>
      <c r="O19" s="13"/>
      <c r="P19" s="13"/>
      <c r="Q19" s="13"/>
      <c r="R19" s="13"/>
      <c r="S19" s="13"/>
    </row>
    <row r="20" spans="1:19" ht="15" customHeight="1" x14ac:dyDescent="0.2">
      <c r="A20" s="20"/>
      <c r="B20" s="24" t="s">
        <v>153</v>
      </c>
      <c r="C20" s="43"/>
      <c r="D20" s="43"/>
      <c r="E20" s="44"/>
      <c r="F20" s="20"/>
      <c r="G20" s="20"/>
      <c r="H20" s="40"/>
      <c r="I20" s="22"/>
      <c r="J20" s="23"/>
      <c r="K20" s="23"/>
      <c r="L20" s="23"/>
      <c r="M20" s="23"/>
      <c r="N20" s="13"/>
      <c r="O20" s="13"/>
      <c r="P20" s="13"/>
      <c r="Q20" s="13"/>
      <c r="R20" s="13"/>
      <c r="S20" s="13"/>
    </row>
    <row r="21" spans="1:19" ht="15" customHeight="1" x14ac:dyDescent="0.2">
      <c r="A21" s="20"/>
      <c r="B21" s="24" t="s">
        <v>154</v>
      </c>
      <c r="C21" s="43"/>
      <c r="D21" s="43"/>
      <c r="E21" s="44"/>
      <c r="F21" s="20"/>
      <c r="G21" s="20"/>
      <c r="H21" s="40"/>
      <c r="I21" s="45"/>
      <c r="J21" s="23"/>
      <c r="K21" s="23"/>
      <c r="L21" s="23"/>
      <c r="M21" s="23"/>
      <c r="N21" s="13"/>
      <c r="O21" s="13"/>
      <c r="P21" s="13"/>
      <c r="Q21" s="13"/>
      <c r="R21" s="13"/>
      <c r="S21" s="13"/>
    </row>
    <row r="22" spans="1:19" ht="15" customHeight="1" x14ac:dyDescent="0.2">
      <c r="A22" s="20"/>
      <c r="B22" s="46"/>
      <c r="C22" s="43"/>
      <c r="D22" s="43"/>
      <c r="E22" s="44"/>
      <c r="F22" s="20"/>
      <c r="G22" s="20"/>
      <c r="H22" s="40"/>
      <c r="I22" s="45"/>
      <c r="J22" s="23"/>
      <c r="K22" s="23"/>
      <c r="L22" s="23"/>
      <c r="M22" s="23"/>
      <c r="N22" s="13"/>
      <c r="O22" s="13"/>
      <c r="P22" s="13"/>
      <c r="Q22" s="13"/>
      <c r="R22" s="13"/>
      <c r="S22" s="13"/>
    </row>
    <row r="23" spans="1:19" ht="18" customHeight="1" x14ac:dyDescent="0.2">
      <c r="A23" s="36" t="s">
        <v>45</v>
      </c>
      <c r="B23" s="37" t="s">
        <v>155</v>
      </c>
      <c r="C23" s="38"/>
      <c r="D23" s="38"/>
      <c r="E23" s="39"/>
      <c r="F23" s="36" t="s">
        <v>65</v>
      </c>
      <c r="G23" s="40">
        <f>1.5*1.5*0.35</f>
        <v>0.78749999999999998</v>
      </c>
      <c r="H23" s="40"/>
      <c r="I23" s="41">
        <f>H23*G23</f>
        <v>0</v>
      </c>
      <c r="J23" s="23"/>
      <c r="K23" s="23"/>
      <c r="L23" s="23"/>
      <c r="M23" s="23"/>
      <c r="N23" s="13"/>
      <c r="O23" s="13"/>
      <c r="P23" s="13"/>
      <c r="Q23" s="13"/>
      <c r="R23" s="13"/>
      <c r="S23" s="13"/>
    </row>
    <row r="24" spans="1:19" ht="15" customHeight="1" x14ac:dyDescent="0.2">
      <c r="A24" s="36"/>
      <c r="B24" s="37"/>
      <c r="C24" s="25"/>
      <c r="D24" s="25"/>
      <c r="E24" s="26"/>
      <c r="F24" s="36"/>
      <c r="G24" s="40"/>
      <c r="H24" s="40"/>
      <c r="I24" s="45"/>
      <c r="J24" s="23"/>
      <c r="K24" s="23"/>
      <c r="L24" s="23"/>
      <c r="M24" s="23"/>
      <c r="N24" s="13"/>
      <c r="O24" s="13"/>
      <c r="P24" s="13"/>
      <c r="Q24" s="13"/>
      <c r="R24" s="13"/>
      <c r="S24" s="13"/>
    </row>
    <row r="25" spans="1:19" ht="15" customHeight="1" x14ac:dyDescent="0.2">
      <c r="A25" s="36" t="s">
        <v>46</v>
      </c>
      <c r="B25" s="37" t="s">
        <v>156</v>
      </c>
      <c r="C25" s="38"/>
      <c r="D25" s="38"/>
      <c r="E25" s="39"/>
      <c r="F25" s="36"/>
      <c r="G25" s="40"/>
      <c r="H25" s="40"/>
      <c r="I25" s="45"/>
      <c r="J25" s="23"/>
      <c r="K25" s="23"/>
      <c r="L25" s="23"/>
      <c r="M25" s="23"/>
      <c r="N25" s="13"/>
      <c r="O25" s="13"/>
      <c r="P25" s="13"/>
      <c r="Q25" s="13"/>
      <c r="R25" s="13"/>
      <c r="S25" s="13"/>
    </row>
    <row r="26" spans="1:19" ht="15" customHeight="1" x14ac:dyDescent="0.2">
      <c r="A26" s="36"/>
      <c r="B26" s="37" t="s">
        <v>157</v>
      </c>
      <c r="C26" s="38"/>
      <c r="D26" s="38"/>
      <c r="E26" s="39"/>
      <c r="F26" s="36" t="s">
        <v>65</v>
      </c>
      <c r="G26" s="40">
        <f>(0.6*0.6*2.7)*2</f>
        <v>1.944</v>
      </c>
      <c r="H26" s="40"/>
      <c r="I26" s="41">
        <f>H26*G26</f>
        <v>0</v>
      </c>
      <c r="J26" s="23"/>
      <c r="K26" s="23"/>
      <c r="L26" s="23"/>
      <c r="M26" s="23"/>
      <c r="N26" s="13"/>
      <c r="O26" s="13"/>
      <c r="P26" s="13"/>
      <c r="Q26" s="13"/>
      <c r="R26" s="13"/>
      <c r="S26" s="13"/>
    </row>
    <row r="27" spans="1:19" ht="15" customHeight="1" x14ac:dyDescent="0.2">
      <c r="A27" s="36"/>
      <c r="B27" s="37"/>
      <c r="C27" s="38"/>
      <c r="D27" s="38"/>
      <c r="E27" s="39"/>
      <c r="F27" s="36"/>
      <c r="G27" s="40"/>
      <c r="H27" s="40"/>
      <c r="I27" s="47"/>
      <c r="J27" s="23"/>
      <c r="K27" s="23"/>
      <c r="L27" s="23"/>
      <c r="M27" s="23"/>
      <c r="N27" s="13"/>
      <c r="O27" s="13"/>
      <c r="P27" s="13"/>
      <c r="Q27" s="13"/>
      <c r="R27" s="13"/>
      <c r="S27" s="13"/>
    </row>
    <row r="28" spans="1:19" ht="15" customHeight="1" x14ac:dyDescent="0.2">
      <c r="A28" s="36" t="s">
        <v>66</v>
      </c>
      <c r="B28" s="37" t="s">
        <v>158</v>
      </c>
      <c r="C28" s="38"/>
      <c r="D28" s="38"/>
      <c r="E28" s="39"/>
      <c r="F28" s="36" t="s">
        <v>159</v>
      </c>
      <c r="G28" s="40">
        <v>200</v>
      </c>
      <c r="H28" s="40"/>
      <c r="I28" s="41">
        <f>H28*G28</f>
        <v>0</v>
      </c>
      <c r="J28" s="23"/>
      <c r="K28" s="23"/>
      <c r="L28" s="23"/>
      <c r="M28" s="23"/>
      <c r="N28" s="13"/>
      <c r="O28" s="13"/>
      <c r="P28" s="13"/>
      <c r="Q28" s="13"/>
      <c r="R28" s="13"/>
      <c r="S28" s="13"/>
    </row>
    <row r="29" spans="1:19" ht="15" customHeight="1" x14ac:dyDescent="0.2">
      <c r="A29" s="36"/>
      <c r="B29" s="37"/>
      <c r="C29" s="25"/>
      <c r="D29" s="25"/>
      <c r="E29" s="26"/>
      <c r="F29" s="36"/>
      <c r="G29" s="40"/>
      <c r="H29" s="40"/>
      <c r="I29" s="47"/>
      <c r="J29" s="23"/>
      <c r="K29" s="23"/>
      <c r="L29" s="23"/>
      <c r="M29" s="23"/>
      <c r="N29" s="13"/>
      <c r="O29" s="13"/>
      <c r="P29" s="13"/>
      <c r="Q29" s="13"/>
      <c r="R29" s="13"/>
      <c r="S29" s="13"/>
    </row>
    <row r="30" spans="1:19" ht="15" customHeight="1" x14ac:dyDescent="0.2">
      <c r="A30" s="36" t="s">
        <v>67</v>
      </c>
      <c r="B30" s="37" t="s">
        <v>160</v>
      </c>
      <c r="C30" s="38"/>
      <c r="D30" s="38"/>
      <c r="E30" s="39"/>
      <c r="F30" s="36" t="s">
        <v>64</v>
      </c>
      <c r="G30" s="40">
        <v>10</v>
      </c>
      <c r="H30" s="40"/>
      <c r="I30" s="41">
        <f>H30*G30</f>
        <v>0</v>
      </c>
      <c r="J30" s="23"/>
      <c r="K30" s="23"/>
      <c r="L30" s="23"/>
      <c r="M30" s="23"/>
      <c r="N30" s="13"/>
      <c r="O30" s="13"/>
      <c r="P30" s="13"/>
      <c r="Q30" s="13"/>
      <c r="R30" s="13"/>
      <c r="S30" s="13"/>
    </row>
    <row r="31" spans="1:19" ht="15" customHeight="1" x14ac:dyDescent="0.2">
      <c r="A31" s="36"/>
      <c r="B31" s="37"/>
      <c r="C31" s="25"/>
      <c r="D31" s="25"/>
      <c r="E31" s="26"/>
      <c r="F31" s="36"/>
      <c r="G31" s="40"/>
      <c r="H31" s="40"/>
      <c r="I31" s="47"/>
      <c r="J31" s="23"/>
      <c r="K31" s="23"/>
      <c r="L31" s="23"/>
      <c r="M31" s="23"/>
      <c r="N31" s="13"/>
      <c r="O31" s="13"/>
      <c r="P31" s="13"/>
      <c r="Q31" s="13"/>
      <c r="R31" s="13"/>
      <c r="S31" s="13"/>
    </row>
    <row r="32" spans="1:19" ht="15" customHeight="1" x14ac:dyDescent="0.2">
      <c r="A32" s="36" t="s">
        <v>69</v>
      </c>
      <c r="B32" s="37" t="s">
        <v>161</v>
      </c>
      <c r="C32" s="38"/>
      <c r="D32" s="38"/>
      <c r="E32" s="39"/>
      <c r="F32" s="36" t="s">
        <v>64</v>
      </c>
      <c r="G32" s="40">
        <v>10</v>
      </c>
      <c r="H32" s="40"/>
      <c r="I32" s="41">
        <f>H32*G32</f>
        <v>0</v>
      </c>
      <c r="J32" s="23"/>
      <c r="K32" s="23"/>
      <c r="L32" s="23"/>
      <c r="M32" s="23"/>
      <c r="N32" s="13"/>
      <c r="O32" s="13"/>
      <c r="P32" s="13"/>
      <c r="Q32" s="13"/>
      <c r="R32" s="13"/>
      <c r="S32" s="13"/>
    </row>
    <row r="33" spans="1:19" ht="15" customHeight="1" x14ac:dyDescent="0.2">
      <c r="A33" s="36"/>
      <c r="B33" s="37"/>
      <c r="C33" s="25"/>
      <c r="D33" s="25"/>
      <c r="E33" s="26"/>
      <c r="F33" s="36"/>
      <c r="G33" s="40"/>
      <c r="H33" s="40"/>
      <c r="I33" s="47"/>
      <c r="J33" s="23"/>
      <c r="K33" s="23"/>
      <c r="L33" s="23"/>
      <c r="M33" s="23"/>
      <c r="N33" s="13"/>
      <c r="O33" s="13"/>
      <c r="P33" s="13"/>
      <c r="Q33" s="13"/>
      <c r="R33" s="13"/>
      <c r="S33" s="13"/>
    </row>
    <row r="34" spans="1:19" ht="15" customHeight="1" x14ac:dyDescent="0.2">
      <c r="A34" s="36" t="s">
        <v>70</v>
      </c>
      <c r="B34" s="37" t="s">
        <v>162</v>
      </c>
      <c r="C34" s="38"/>
      <c r="D34" s="38"/>
      <c r="E34" s="39"/>
      <c r="F34" s="36" t="s">
        <v>33</v>
      </c>
      <c r="G34" s="40">
        <v>2</v>
      </c>
      <c r="H34" s="40"/>
      <c r="I34" s="41">
        <f>H34*G34</f>
        <v>0</v>
      </c>
      <c r="J34" s="23"/>
      <c r="K34" s="23"/>
      <c r="L34" s="23"/>
      <c r="M34" s="23"/>
      <c r="N34" s="13"/>
      <c r="O34" s="13"/>
      <c r="P34" s="13"/>
      <c r="Q34" s="13"/>
      <c r="R34" s="13"/>
      <c r="S34" s="13"/>
    </row>
    <row r="35" spans="1:19" ht="15" customHeight="1" x14ac:dyDescent="0.2">
      <c r="A35" s="36"/>
      <c r="B35" s="48"/>
      <c r="C35" s="25"/>
      <c r="D35" s="25"/>
      <c r="E35" s="26"/>
      <c r="F35" s="20"/>
      <c r="G35" s="20"/>
      <c r="H35" s="40"/>
      <c r="I35" s="45"/>
      <c r="J35" s="23"/>
      <c r="K35" s="23"/>
      <c r="L35" s="23"/>
      <c r="M35" s="23"/>
      <c r="N35" s="13"/>
      <c r="O35" s="13"/>
      <c r="P35" s="13"/>
      <c r="Q35" s="13"/>
      <c r="R35" s="13"/>
      <c r="S35" s="13"/>
    </row>
    <row r="36" spans="1:19" ht="15" customHeight="1" x14ac:dyDescent="0.2">
      <c r="A36" s="36"/>
      <c r="B36" s="29" t="s">
        <v>163</v>
      </c>
      <c r="C36" s="25"/>
      <c r="D36" s="25"/>
      <c r="E36" s="26"/>
      <c r="F36" s="20"/>
      <c r="G36" s="20"/>
      <c r="H36" s="40"/>
      <c r="I36" s="45"/>
      <c r="J36" s="23"/>
      <c r="K36" s="23"/>
      <c r="L36" s="23"/>
      <c r="M36" s="23"/>
      <c r="N36" s="13"/>
      <c r="O36" s="13"/>
      <c r="P36" s="13"/>
      <c r="Q36" s="13"/>
      <c r="R36" s="13"/>
      <c r="S36" s="13"/>
    </row>
    <row r="37" spans="1:19" ht="15" customHeight="1" x14ac:dyDescent="0.2">
      <c r="A37" s="36"/>
      <c r="B37" s="48"/>
      <c r="C37" s="25"/>
      <c r="D37" s="25"/>
      <c r="E37" s="26"/>
      <c r="F37" s="20"/>
      <c r="G37" s="20"/>
      <c r="H37" s="40"/>
      <c r="I37" s="45"/>
      <c r="J37" s="23"/>
      <c r="K37" s="23"/>
      <c r="L37" s="23"/>
      <c r="M37" s="23"/>
      <c r="N37" s="13"/>
      <c r="O37" s="13"/>
      <c r="P37" s="13"/>
      <c r="Q37" s="13"/>
      <c r="R37" s="13"/>
      <c r="S37" s="13"/>
    </row>
    <row r="38" spans="1:19" ht="15" customHeight="1" x14ac:dyDescent="0.2">
      <c r="A38" s="36" t="s">
        <v>71</v>
      </c>
      <c r="B38" s="37" t="s">
        <v>164</v>
      </c>
      <c r="C38" s="49"/>
      <c r="D38" s="49"/>
      <c r="E38" s="50"/>
      <c r="F38" s="20"/>
      <c r="G38" s="20"/>
      <c r="H38" s="40"/>
      <c r="I38" s="45"/>
      <c r="J38" s="23"/>
      <c r="K38" s="23"/>
      <c r="L38" s="23"/>
      <c r="M38" s="23"/>
      <c r="N38" s="13"/>
      <c r="O38" s="13"/>
      <c r="P38" s="13"/>
      <c r="Q38" s="13"/>
      <c r="R38" s="13"/>
      <c r="S38" s="13"/>
    </row>
    <row r="39" spans="1:19" ht="15" customHeight="1" x14ac:dyDescent="0.2">
      <c r="A39" s="36"/>
      <c r="B39" s="37" t="s">
        <v>165</v>
      </c>
      <c r="C39" s="49"/>
      <c r="D39" s="49"/>
      <c r="E39" s="50"/>
      <c r="F39" s="20"/>
      <c r="G39" s="20"/>
      <c r="H39" s="40"/>
      <c r="I39" s="45"/>
      <c r="J39" s="23"/>
      <c r="K39" s="23"/>
      <c r="L39" s="23"/>
      <c r="M39" s="23"/>
      <c r="N39" s="13"/>
      <c r="O39" s="13"/>
      <c r="P39" s="13"/>
      <c r="Q39" s="13"/>
      <c r="R39" s="13"/>
      <c r="S39" s="13"/>
    </row>
    <row r="40" spans="1:19" ht="15" customHeight="1" x14ac:dyDescent="0.2">
      <c r="A40" s="20"/>
      <c r="B40" s="37" t="s">
        <v>166</v>
      </c>
      <c r="C40" s="49"/>
      <c r="D40" s="49"/>
      <c r="E40" s="50"/>
      <c r="F40" s="20"/>
      <c r="G40" s="20"/>
      <c r="H40" s="40"/>
      <c r="I40" s="45"/>
      <c r="J40" s="23"/>
      <c r="K40" s="23"/>
      <c r="L40" s="23"/>
      <c r="M40" s="23"/>
      <c r="N40" s="13"/>
      <c r="O40" s="13"/>
      <c r="P40" s="13"/>
      <c r="Q40" s="13"/>
      <c r="R40" s="13"/>
      <c r="S40" s="13"/>
    </row>
    <row r="41" spans="1:19" ht="15" customHeight="1" x14ac:dyDescent="0.2">
      <c r="A41" s="20"/>
      <c r="B41" s="37" t="s">
        <v>167</v>
      </c>
      <c r="C41" s="49"/>
      <c r="D41" s="49"/>
      <c r="E41" s="50"/>
      <c r="F41" s="20"/>
      <c r="G41" s="20"/>
      <c r="H41" s="40"/>
      <c r="I41" s="45"/>
      <c r="J41" s="23"/>
      <c r="K41" s="23"/>
      <c r="L41" s="23"/>
      <c r="M41" s="23"/>
      <c r="N41" s="13"/>
      <c r="O41" s="13"/>
      <c r="P41" s="13"/>
      <c r="Q41" s="13"/>
      <c r="R41" s="13"/>
      <c r="S41" s="13"/>
    </row>
    <row r="42" spans="1:19" ht="15" customHeight="1" x14ac:dyDescent="0.2">
      <c r="A42" s="20"/>
      <c r="B42" s="37" t="s">
        <v>168</v>
      </c>
      <c r="C42" s="49"/>
      <c r="D42" s="49"/>
      <c r="E42" s="50"/>
      <c r="F42" s="20"/>
      <c r="G42" s="20"/>
      <c r="H42" s="40"/>
      <c r="I42" s="45"/>
      <c r="J42" s="23"/>
      <c r="K42" s="23"/>
      <c r="L42" s="23"/>
      <c r="M42" s="23"/>
      <c r="N42" s="13"/>
      <c r="O42" s="13"/>
      <c r="P42" s="13"/>
      <c r="Q42" s="13"/>
      <c r="R42" s="13"/>
      <c r="S42" s="13"/>
    </row>
    <row r="43" spans="1:19" ht="15" customHeight="1" x14ac:dyDescent="0.2">
      <c r="A43" s="20"/>
      <c r="B43" s="37" t="s">
        <v>169</v>
      </c>
      <c r="C43" s="49"/>
      <c r="D43" s="49"/>
      <c r="E43" s="50"/>
      <c r="F43" s="20"/>
      <c r="G43" s="20"/>
      <c r="H43" s="40"/>
      <c r="I43" s="45"/>
      <c r="J43" s="23"/>
      <c r="K43" s="23"/>
      <c r="L43" s="23"/>
      <c r="M43" s="23"/>
      <c r="N43" s="13"/>
      <c r="O43" s="13"/>
      <c r="P43" s="13"/>
      <c r="Q43" s="13"/>
      <c r="R43" s="13"/>
      <c r="S43" s="13"/>
    </row>
    <row r="44" spans="1:19" ht="15" customHeight="1" x14ac:dyDescent="0.2">
      <c r="A44" s="20"/>
      <c r="B44" s="37" t="s">
        <v>170</v>
      </c>
      <c r="C44" s="49"/>
      <c r="D44" s="49"/>
      <c r="E44" s="50"/>
      <c r="F44" s="20"/>
      <c r="G44" s="20"/>
      <c r="H44" s="40"/>
      <c r="I44" s="45"/>
      <c r="J44" s="23"/>
      <c r="K44" s="23"/>
      <c r="L44" s="23"/>
      <c r="M44" s="23"/>
      <c r="N44" s="13"/>
      <c r="O44" s="13"/>
      <c r="P44" s="13"/>
      <c r="Q44" s="13"/>
      <c r="R44" s="13"/>
      <c r="S44" s="13"/>
    </row>
    <row r="45" spans="1:19" ht="15" customHeight="1" x14ac:dyDescent="0.2">
      <c r="A45" s="20"/>
      <c r="B45" s="37" t="s">
        <v>171</v>
      </c>
      <c r="C45" s="49"/>
      <c r="D45" s="49"/>
      <c r="E45" s="50"/>
      <c r="F45" s="20"/>
      <c r="G45" s="20"/>
      <c r="H45" s="40"/>
      <c r="I45" s="45"/>
      <c r="J45" s="23"/>
      <c r="K45" s="23"/>
      <c r="L45" s="23"/>
      <c r="M45" s="23"/>
      <c r="N45" s="13"/>
      <c r="O45" s="13"/>
      <c r="P45" s="13"/>
      <c r="Q45" s="13"/>
      <c r="R45" s="13"/>
      <c r="S45" s="13"/>
    </row>
    <row r="46" spans="1:19" ht="15" customHeight="1" x14ac:dyDescent="0.2">
      <c r="A46" s="20"/>
      <c r="B46" s="37" t="s">
        <v>172</v>
      </c>
      <c r="C46" s="49"/>
      <c r="D46" s="49"/>
      <c r="E46" s="50"/>
      <c r="F46" s="20"/>
      <c r="G46" s="20"/>
      <c r="H46" s="40"/>
      <c r="I46" s="45"/>
      <c r="J46" s="23"/>
      <c r="K46" s="23"/>
      <c r="L46" s="23"/>
      <c r="M46" s="23"/>
      <c r="N46" s="13"/>
      <c r="O46" s="13"/>
      <c r="P46" s="13"/>
      <c r="Q46" s="13"/>
      <c r="R46" s="13"/>
      <c r="S46" s="13"/>
    </row>
    <row r="47" spans="1:19" ht="15" customHeight="1" x14ac:dyDescent="0.2">
      <c r="A47" s="20"/>
      <c r="B47" s="37" t="s">
        <v>173</v>
      </c>
      <c r="C47" s="49"/>
      <c r="D47" s="49"/>
      <c r="E47" s="50"/>
      <c r="F47" s="36" t="s">
        <v>174</v>
      </c>
      <c r="G47" s="40">
        <v>1</v>
      </c>
      <c r="H47" s="40"/>
      <c r="I47" s="41">
        <f>H47*G47</f>
        <v>0</v>
      </c>
      <c r="J47" s="23"/>
      <c r="K47" s="23"/>
      <c r="L47" s="23"/>
      <c r="M47" s="23"/>
      <c r="N47" s="13"/>
      <c r="O47" s="13"/>
      <c r="P47" s="13"/>
      <c r="Q47" s="13"/>
      <c r="R47" s="13"/>
      <c r="S47" s="13"/>
    </row>
    <row r="48" spans="1:19" ht="15" customHeight="1" thickBot="1" x14ac:dyDescent="0.25">
      <c r="A48" s="20"/>
      <c r="B48" s="48"/>
      <c r="C48" s="49"/>
      <c r="D48" s="49"/>
      <c r="E48" s="50"/>
      <c r="F48" s="20"/>
      <c r="G48" s="20"/>
      <c r="H48" s="40"/>
      <c r="I48" s="45"/>
      <c r="J48" s="23"/>
      <c r="K48" s="23"/>
      <c r="L48" s="23"/>
      <c r="M48" s="23"/>
      <c r="N48" s="13"/>
      <c r="O48" s="13"/>
      <c r="P48" s="13"/>
      <c r="Q48" s="13"/>
      <c r="R48" s="13"/>
      <c r="S48" s="13"/>
    </row>
    <row r="49" spans="1:19" ht="21.95" customHeight="1" thickBot="1" x14ac:dyDescent="0.3">
      <c r="A49" s="51"/>
      <c r="B49" s="52" t="s">
        <v>175</v>
      </c>
      <c r="C49" s="53"/>
      <c r="D49" s="53"/>
      <c r="E49" s="53"/>
      <c r="F49" s="54"/>
      <c r="G49" s="54"/>
      <c r="H49" s="55"/>
      <c r="I49" s="56">
        <f>SUM(I18:I48)</f>
        <v>0</v>
      </c>
      <c r="J49" s="23"/>
      <c r="K49" s="23"/>
      <c r="L49" s="23"/>
      <c r="M49" s="23"/>
      <c r="N49" s="13"/>
      <c r="O49" s="13"/>
      <c r="P49" s="13"/>
      <c r="Q49" s="13"/>
      <c r="R49" s="13"/>
      <c r="S49" s="13"/>
    </row>
    <row r="50" spans="1:19" ht="15" customHeight="1" x14ac:dyDescent="0.25">
      <c r="A50" s="14"/>
      <c r="B50" s="15"/>
      <c r="C50" s="16"/>
      <c r="D50" s="16"/>
      <c r="E50" s="17"/>
      <c r="F50" s="14"/>
      <c r="G50" s="14"/>
      <c r="H50" s="57"/>
      <c r="I50" s="58"/>
      <c r="J50" s="23"/>
      <c r="K50" s="23"/>
      <c r="L50" s="23"/>
      <c r="M50" s="23"/>
      <c r="N50" s="13"/>
      <c r="O50" s="13"/>
      <c r="P50" s="13"/>
      <c r="Q50" s="13"/>
      <c r="R50" s="13"/>
      <c r="S50" s="13"/>
    </row>
    <row r="51" spans="1:19" ht="15" customHeight="1" x14ac:dyDescent="0.2">
      <c r="A51" s="14"/>
      <c r="B51" s="24" t="str">
        <f>B3</f>
        <v>PROJECT: PROPOSED NEW BOREHOLE  WORKS</v>
      </c>
      <c r="C51" s="16"/>
      <c r="D51" s="16"/>
      <c r="E51" s="17"/>
      <c r="F51" s="14"/>
      <c r="G51" s="14"/>
      <c r="H51" s="57"/>
      <c r="I51" s="58"/>
      <c r="J51" s="23"/>
      <c r="K51" s="23"/>
      <c r="L51" s="23"/>
      <c r="M51" s="23"/>
      <c r="N51" s="13"/>
      <c r="O51" s="13"/>
      <c r="P51" s="13"/>
      <c r="Q51" s="13"/>
      <c r="R51" s="13"/>
      <c r="S51" s="13"/>
    </row>
    <row r="52" spans="1:19" ht="15" customHeight="1" x14ac:dyDescent="0.2">
      <c r="A52" s="14"/>
      <c r="B52" s="24" t="str">
        <f>B4</f>
        <v>LOCATION: BANADIR REGION ADMINISTRATION (BRA)</v>
      </c>
      <c r="C52" s="16"/>
      <c r="D52" s="16"/>
      <c r="E52" s="17"/>
      <c r="F52" s="14"/>
      <c r="G52" s="14"/>
      <c r="H52" s="57"/>
      <c r="I52" s="58"/>
      <c r="J52" s="23"/>
      <c r="K52" s="23"/>
      <c r="L52" s="23"/>
      <c r="M52" s="23"/>
      <c r="N52" s="13"/>
      <c r="O52" s="13"/>
      <c r="P52" s="13"/>
      <c r="Q52" s="13"/>
      <c r="R52" s="13"/>
      <c r="S52" s="13"/>
    </row>
    <row r="53" spans="1:19" ht="15" customHeight="1" x14ac:dyDescent="0.2">
      <c r="A53" s="14"/>
      <c r="B53" s="24"/>
      <c r="C53" s="16"/>
      <c r="D53" s="16"/>
      <c r="E53" s="17"/>
      <c r="F53" s="14"/>
      <c r="G53" s="14"/>
      <c r="H53" s="57"/>
      <c r="I53" s="58"/>
      <c r="J53" s="23"/>
      <c r="K53" s="23"/>
      <c r="L53" s="23"/>
      <c r="M53" s="23"/>
      <c r="N53" s="13"/>
      <c r="O53" s="13"/>
      <c r="P53" s="13"/>
      <c r="Q53" s="13"/>
      <c r="R53" s="13"/>
      <c r="S53" s="13"/>
    </row>
    <row r="54" spans="1:19" ht="15" customHeight="1" x14ac:dyDescent="0.2">
      <c r="A54" s="14"/>
      <c r="B54" s="24" t="str">
        <f>B6</f>
        <v>SECTION 8: FENCE AND GATE</v>
      </c>
      <c r="C54" s="16"/>
      <c r="D54" s="16"/>
      <c r="E54" s="17"/>
      <c r="F54" s="14"/>
      <c r="G54" s="14"/>
      <c r="H54" s="57"/>
      <c r="I54" s="58"/>
      <c r="J54" s="23"/>
      <c r="K54" s="23"/>
      <c r="L54" s="23"/>
      <c r="M54" s="23"/>
      <c r="N54" s="13"/>
      <c r="O54" s="13"/>
      <c r="P54" s="13"/>
      <c r="Q54" s="13"/>
      <c r="R54" s="13"/>
      <c r="S54" s="13"/>
    </row>
    <row r="55" spans="1:19" ht="15" customHeight="1" x14ac:dyDescent="0.25">
      <c r="A55" s="14"/>
      <c r="B55" s="15"/>
      <c r="C55" s="16"/>
      <c r="D55" s="16"/>
      <c r="E55" s="17"/>
      <c r="F55" s="14"/>
      <c r="G55" s="14"/>
      <c r="H55" s="57"/>
      <c r="I55" s="58"/>
      <c r="J55" s="23"/>
      <c r="K55" s="23"/>
      <c r="L55" s="23"/>
      <c r="M55" s="23"/>
      <c r="N55" s="13"/>
      <c r="O55" s="13"/>
      <c r="P55" s="13"/>
      <c r="Q55" s="13"/>
      <c r="R55" s="13"/>
      <c r="S55" s="13"/>
    </row>
    <row r="56" spans="1:19" ht="15" customHeight="1" x14ac:dyDescent="0.2">
      <c r="A56" s="14"/>
      <c r="B56" s="24" t="s">
        <v>176</v>
      </c>
      <c r="C56" s="16"/>
      <c r="D56" s="16"/>
      <c r="E56" s="17"/>
      <c r="F56" s="14"/>
      <c r="G56" s="14"/>
      <c r="H56" s="59"/>
      <c r="I56" s="58"/>
      <c r="J56" s="23"/>
      <c r="K56" s="23"/>
      <c r="L56" s="23"/>
      <c r="M56" s="23"/>
      <c r="N56" s="13"/>
      <c r="O56" s="13"/>
      <c r="P56" s="13"/>
      <c r="Q56" s="13"/>
      <c r="R56" s="13"/>
      <c r="S56" s="13"/>
    </row>
    <row r="57" spans="1:19" ht="15" customHeight="1" x14ac:dyDescent="0.25">
      <c r="A57" s="14"/>
      <c r="B57" s="15"/>
      <c r="C57" s="16"/>
      <c r="D57" s="16"/>
      <c r="E57" s="17"/>
      <c r="F57" s="14"/>
      <c r="G57" s="14"/>
      <c r="H57" s="59"/>
      <c r="I57" s="58"/>
      <c r="J57" s="23"/>
      <c r="K57" s="23"/>
      <c r="L57" s="23"/>
      <c r="M57" s="23"/>
      <c r="N57" s="13"/>
      <c r="O57" s="13"/>
      <c r="P57" s="13"/>
      <c r="Q57" s="13"/>
      <c r="R57" s="13"/>
      <c r="S57" s="13"/>
    </row>
    <row r="58" spans="1:19" ht="15" customHeight="1" x14ac:dyDescent="0.2">
      <c r="A58" s="14"/>
      <c r="B58" s="24" t="s">
        <v>177</v>
      </c>
      <c r="C58" s="60"/>
      <c r="D58" s="60"/>
      <c r="E58" s="61"/>
      <c r="F58" s="14"/>
      <c r="G58" s="14"/>
      <c r="H58" s="59"/>
      <c r="I58" s="58"/>
      <c r="J58" s="23"/>
      <c r="K58" s="23"/>
      <c r="L58" s="23"/>
      <c r="M58" s="23"/>
      <c r="N58" s="13"/>
      <c r="O58" s="13"/>
      <c r="P58" s="13"/>
      <c r="Q58" s="13"/>
      <c r="R58" s="13"/>
      <c r="S58" s="13"/>
    </row>
    <row r="59" spans="1:19" ht="15" customHeight="1" x14ac:dyDescent="0.2">
      <c r="A59" s="14"/>
      <c r="B59" s="24" t="s">
        <v>178</v>
      </c>
      <c r="C59" s="60"/>
      <c r="D59" s="60"/>
      <c r="E59" s="61"/>
      <c r="F59" s="14"/>
      <c r="G59" s="14"/>
      <c r="H59" s="59"/>
      <c r="I59" s="58"/>
      <c r="J59" s="23"/>
      <c r="K59" s="23"/>
      <c r="L59" s="23"/>
      <c r="M59" s="23"/>
      <c r="N59" s="13"/>
      <c r="O59" s="13"/>
      <c r="P59" s="13"/>
      <c r="Q59" s="13"/>
      <c r="R59" s="13"/>
      <c r="S59" s="13"/>
    </row>
    <row r="60" spans="1:19" ht="15" customHeight="1" x14ac:dyDescent="0.2">
      <c r="A60" s="14"/>
      <c r="B60" s="24" t="s">
        <v>179</v>
      </c>
      <c r="C60" s="60"/>
      <c r="D60" s="60"/>
      <c r="E60" s="61"/>
      <c r="F60" s="14"/>
      <c r="G60" s="14"/>
      <c r="H60" s="59"/>
      <c r="I60" s="58"/>
      <c r="J60" s="23"/>
      <c r="K60" s="23"/>
      <c r="L60" s="23"/>
      <c r="M60" s="23"/>
      <c r="N60" s="13"/>
      <c r="O60" s="13"/>
      <c r="P60" s="13"/>
      <c r="Q60" s="13"/>
      <c r="R60" s="13"/>
      <c r="S60" s="13"/>
    </row>
    <row r="61" spans="1:19" ht="15" customHeight="1" x14ac:dyDescent="0.2">
      <c r="A61" s="14"/>
      <c r="B61" s="24" t="s">
        <v>180</v>
      </c>
      <c r="C61" s="60"/>
      <c r="D61" s="60"/>
      <c r="E61" s="61"/>
      <c r="F61" s="14"/>
      <c r="G61" s="14"/>
      <c r="H61" s="59"/>
      <c r="I61" s="58"/>
      <c r="J61" s="23"/>
      <c r="K61" s="23"/>
      <c r="L61" s="23"/>
      <c r="M61" s="23"/>
      <c r="N61" s="13"/>
      <c r="O61" s="13"/>
      <c r="P61" s="13"/>
      <c r="Q61" s="13"/>
      <c r="R61" s="13"/>
      <c r="S61" s="13"/>
    </row>
    <row r="62" spans="1:19" ht="15" customHeight="1" x14ac:dyDescent="0.2">
      <c r="A62" s="14"/>
      <c r="B62" s="24" t="s">
        <v>181</v>
      </c>
      <c r="C62" s="60"/>
      <c r="D62" s="60"/>
      <c r="E62" s="61"/>
      <c r="F62" s="14"/>
      <c r="G62" s="14"/>
      <c r="H62" s="59"/>
      <c r="I62" s="58"/>
      <c r="J62" s="23"/>
      <c r="K62" s="23"/>
      <c r="L62" s="23"/>
      <c r="M62" s="23"/>
      <c r="N62" s="13"/>
      <c r="O62" s="13"/>
      <c r="P62" s="13"/>
      <c r="Q62" s="13"/>
      <c r="R62" s="13"/>
      <c r="S62" s="13"/>
    </row>
    <row r="63" spans="1:19" ht="15" customHeight="1" x14ac:dyDescent="0.2">
      <c r="A63" s="14"/>
      <c r="B63" s="24" t="s">
        <v>182</v>
      </c>
      <c r="C63" s="60"/>
      <c r="D63" s="60"/>
      <c r="E63" s="61"/>
      <c r="F63" s="14"/>
      <c r="G63" s="14"/>
      <c r="H63" s="59"/>
      <c r="I63" s="58"/>
      <c r="J63" s="23"/>
      <c r="K63" s="23"/>
      <c r="L63" s="23"/>
      <c r="M63" s="23"/>
      <c r="N63" s="13"/>
      <c r="O63" s="13"/>
      <c r="P63" s="13"/>
      <c r="Q63" s="13"/>
      <c r="R63" s="13"/>
      <c r="S63" s="13"/>
    </row>
    <row r="64" spans="1:19" ht="15" customHeight="1" x14ac:dyDescent="0.25">
      <c r="A64" s="14"/>
      <c r="B64" s="62"/>
      <c r="C64" s="60"/>
      <c r="D64" s="60"/>
      <c r="E64" s="61"/>
      <c r="F64" s="14"/>
      <c r="G64" s="14"/>
      <c r="H64" s="59"/>
      <c r="I64" s="58"/>
      <c r="J64" s="23"/>
      <c r="K64" s="23"/>
      <c r="L64" s="23"/>
      <c r="M64" s="23"/>
      <c r="N64" s="13"/>
      <c r="O64" s="13"/>
      <c r="P64" s="13"/>
      <c r="Q64" s="13"/>
      <c r="R64" s="13"/>
      <c r="S64" s="13"/>
    </row>
    <row r="65" spans="1:19" ht="15" customHeight="1" x14ac:dyDescent="0.2">
      <c r="A65" s="14"/>
      <c r="B65" s="63" t="s">
        <v>183</v>
      </c>
      <c r="C65" s="60"/>
      <c r="D65" s="60"/>
      <c r="E65" s="61"/>
      <c r="F65" s="14"/>
      <c r="G65" s="14"/>
      <c r="H65" s="59"/>
      <c r="I65" s="58"/>
      <c r="J65" s="23"/>
      <c r="K65" s="23"/>
      <c r="L65" s="23"/>
      <c r="M65" s="23"/>
      <c r="N65" s="13"/>
      <c r="O65" s="13"/>
      <c r="P65" s="13"/>
      <c r="Q65" s="13"/>
      <c r="R65" s="13"/>
      <c r="S65" s="13"/>
    </row>
    <row r="66" spans="1:19" ht="15" customHeight="1" x14ac:dyDescent="0.25">
      <c r="A66" s="64"/>
      <c r="B66" s="65"/>
      <c r="C66" s="66"/>
      <c r="D66" s="66"/>
      <c r="E66" s="67"/>
      <c r="F66" s="64"/>
      <c r="G66" s="64"/>
      <c r="H66" s="68"/>
      <c r="I66" s="69"/>
      <c r="J66" s="23"/>
      <c r="K66" s="23"/>
      <c r="L66" s="23"/>
      <c r="M66" s="23"/>
      <c r="N66" s="13"/>
      <c r="O66" s="13"/>
      <c r="P66" s="13"/>
      <c r="Q66" s="13"/>
      <c r="R66" s="13"/>
      <c r="S66" s="13"/>
    </row>
    <row r="67" spans="1:19" ht="15" customHeight="1" x14ac:dyDescent="0.2">
      <c r="A67" s="36" t="s">
        <v>44</v>
      </c>
      <c r="B67" s="37" t="s">
        <v>184</v>
      </c>
      <c r="C67" s="70"/>
      <c r="D67" s="70"/>
      <c r="E67" s="71"/>
      <c r="F67" s="36" t="s">
        <v>64</v>
      </c>
      <c r="G67" s="40">
        <f>160*0.6</f>
        <v>96</v>
      </c>
      <c r="H67" s="40"/>
      <c r="I67" s="41">
        <f>H67*G67</f>
        <v>0</v>
      </c>
      <c r="J67" s="23"/>
      <c r="K67" s="23"/>
      <c r="M67" s="23"/>
      <c r="N67" s="13"/>
      <c r="O67" s="13"/>
      <c r="P67" s="13"/>
      <c r="Q67" s="13"/>
      <c r="R67" s="13"/>
      <c r="S67" s="13"/>
    </row>
    <row r="68" spans="1:19" ht="15" customHeight="1" x14ac:dyDescent="0.2">
      <c r="A68" s="36"/>
      <c r="B68" s="37"/>
      <c r="C68" s="70"/>
      <c r="D68" s="70"/>
      <c r="E68" s="71"/>
      <c r="F68" s="36"/>
      <c r="G68" s="40"/>
      <c r="H68" s="40"/>
      <c r="I68" s="47"/>
      <c r="J68" s="23"/>
      <c r="K68" s="23"/>
      <c r="M68" s="23"/>
      <c r="N68" s="13"/>
      <c r="O68" s="13"/>
      <c r="P68" s="13"/>
      <c r="Q68" s="13"/>
      <c r="R68" s="13"/>
      <c r="S68" s="13"/>
    </row>
    <row r="69" spans="1:19" ht="15" customHeight="1" x14ac:dyDescent="0.2">
      <c r="A69" s="36" t="s">
        <v>45</v>
      </c>
      <c r="B69" s="37" t="s">
        <v>185</v>
      </c>
      <c r="C69" s="70"/>
      <c r="D69" s="70"/>
      <c r="E69" s="71"/>
      <c r="F69" s="36"/>
      <c r="G69" s="40"/>
      <c r="H69" s="40"/>
      <c r="I69" s="47"/>
      <c r="J69" s="23"/>
      <c r="K69" s="23"/>
      <c r="M69" s="23"/>
      <c r="N69" s="13"/>
      <c r="O69" s="13"/>
      <c r="P69" s="13"/>
      <c r="Q69" s="13"/>
      <c r="R69" s="13"/>
      <c r="S69" s="13"/>
    </row>
    <row r="70" spans="1:19" ht="15" customHeight="1" x14ac:dyDescent="0.2">
      <c r="A70" s="36"/>
      <c r="B70" s="37" t="s">
        <v>186</v>
      </c>
      <c r="C70" s="70"/>
      <c r="D70" s="70"/>
      <c r="E70" s="71"/>
      <c r="F70" s="36" t="s">
        <v>65</v>
      </c>
      <c r="G70" s="40">
        <f>0.3*0.3*0.5*(160/3)</f>
        <v>2.4</v>
      </c>
      <c r="H70" s="40"/>
      <c r="I70" s="41">
        <f>H70*G70</f>
        <v>0</v>
      </c>
      <c r="J70" s="23"/>
      <c r="K70" s="23"/>
      <c r="M70" s="23"/>
      <c r="N70" s="13"/>
      <c r="O70" s="13"/>
      <c r="P70" s="13"/>
      <c r="Q70" s="13"/>
      <c r="R70" s="13"/>
      <c r="S70" s="13"/>
    </row>
    <row r="71" spans="1:19" ht="15" customHeight="1" x14ac:dyDescent="0.2">
      <c r="A71" s="36"/>
      <c r="B71" s="37"/>
      <c r="C71" s="70"/>
      <c r="D71" s="70"/>
      <c r="E71" s="71"/>
      <c r="F71" s="36"/>
      <c r="G71" s="40"/>
      <c r="H71" s="40"/>
      <c r="I71" s="47"/>
      <c r="J71" s="23"/>
      <c r="K71" s="23"/>
      <c r="M71" s="23"/>
      <c r="N71" s="13"/>
      <c r="O71" s="13"/>
      <c r="P71" s="13"/>
      <c r="Q71" s="13"/>
      <c r="R71" s="13"/>
      <c r="S71" s="13"/>
    </row>
    <row r="72" spans="1:19" ht="15" customHeight="1" x14ac:dyDescent="0.2">
      <c r="A72" s="36" t="s">
        <v>46</v>
      </c>
      <c r="B72" s="37" t="s">
        <v>187</v>
      </c>
      <c r="C72" s="70"/>
      <c r="D72" s="70"/>
      <c r="E72" s="71"/>
      <c r="F72" s="36"/>
      <c r="G72" s="40"/>
      <c r="H72" s="40"/>
      <c r="I72" s="47"/>
      <c r="J72" s="23"/>
      <c r="K72" s="23"/>
      <c r="M72" s="23"/>
      <c r="N72" s="13"/>
      <c r="O72" s="13"/>
      <c r="P72" s="13"/>
      <c r="Q72" s="13"/>
      <c r="R72" s="13"/>
      <c r="S72" s="13"/>
    </row>
    <row r="73" spans="1:19" ht="15" customHeight="1" x14ac:dyDescent="0.2">
      <c r="A73" s="36"/>
      <c r="B73" s="37" t="s">
        <v>188</v>
      </c>
      <c r="C73" s="70"/>
      <c r="D73" s="70"/>
      <c r="E73" s="71"/>
      <c r="F73" s="36"/>
      <c r="G73" s="40"/>
      <c r="H73" s="40"/>
      <c r="I73" s="47"/>
      <c r="J73" s="23"/>
      <c r="K73" s="23"/>
      <c r="M73" s="23"/>
      <c r="N73" s="13"/>
      <c r="O73" s="13"/>
      <c r="P73" s="13"/>
      <c r="Q73" s="13"/>
      <c r="R73" s="13"/>
      <c r="S73" s="13"/>
    </row>
    <row r="74" spans="1:19" ht="15" customHeight="1" x14ac:dyDescent="0.2">
      <c r="A74" s="36"/>
      <c r="B74" s="37" t="s">
        <v>189</v>
      </c>
      <c r="C74" s="70"/>
      <c r="D74" s="70"/>
      <c r="E74" s="71"/>
      <c r="F74" s="36"/>
      <c r="G74" s="40"/>
      <c r="H74" s="40"/>
      <c r="I74" s="47"/>
      <c r="J74" s="23"/>
      <c r="K74" s="23"/>
      <c r="M74" s="23"/>
      <c r="N74" s="13"/>
      <c r="O74" s="13"/>
      <c r="P74" s="13"/>
      <c r="Q74" s="13"/>
      <c r="R74" s="13"/>
      <c r="S74" s="13"/>
    </row>
    <row r="75" spans="1:19" ht="15" customHeight="1" x14ac:dyDescent="0.2">
      <c r="A75" s="36"/>
      <c r="B75" s="37" t="s">
        <v>190</v>
      </c>
      <c r="C75" s="70"/>
      <c r="D75" s="70"/>
      <c r="E75" s="71"/>
      <c r="F75" s="36" t="s">
        <v>174</v>
      </c>
      <c r="G75" s="40">
        <f>160/3</f>
        <v>53.333333333333336</v>
      </c>
      <c r="H75" s="40"/>
      <c r="I75" s="41">
        <f>H75*G75</f>
        <v>0</v>
      </c>
      <c r="J75" s="23"/>
      <c r="K75" s="23"/>
      <c r="M75" s="23"/>
      <c r="N75" s="13"/>
      <c r="O75" s="13"/>
      <c r="P75" s="13"/>
      <c r="Q75" s="13"/>
      <c r="R75" s="13"/>
      <c r="S75" s="13"/>
    </row>
    <row r="76" spans="1:19" ht="15" customHeight="1" x14ac:dyDescent="0.2">
      <c r="A76" s="36"/>
      <c r="B76" s="37"/>
      <c r="C76" s="70"/>
      <c r="D76" s="70"/>
      <c r="E76" s="71"/>
      <c r="F76" s="36"/>
      <c r="G76" s="40"/>
      <c r="H76" s="40"/>
      <c r="I76" s="47"/>
      <c r="J76" s="23"/>
      <c r="K76" s="23"/>
      <c r="M76" s="23"/>
      <c r="N76" s="13"/>
      <c r="O76" s="13"/>
      <c r="P76" s="13"/>
      <c r="Q76" s="13"/>
      <c r="R76" s="13"/>
      <c r="S76" s="13"/>
    </row>
    <row r="77" spans="1:19" ht="15" customHeight="1" x14ac:dyDescent="0.2">
      <c r="A77" s="36" t="s">
        <v>66</v>
      </c>
      <c r="B77" s="37" t="s">
        <v>191</v>
      </c>
      <c r="C77" s="70"/>
      <c r="D77" s="70"/>
      <c r="E77" s="71"/>
      <c r="F77" s="36"/>
      <c r="G77" s="40"/>
      <c r="H77" s="40"/>
      <c r="I77" s="47"/>
      <c r="J77" s="23"/>
      <c r="K77" s="23"/>
      <c r="M77" s="23"/>
      <c r="N77" s="13"/>
      <c r="O77" s="13"/>
      <c r="P77" s="13"/>
      <c r="Q77" s="13"/>
      <c r="R77" s="13"/>
      <c r="S77" s="13"/>
    </row>
    <row r="78" spans="1:19" ht="15" customHeight="1" x14ac:dyDescent="0.2">
      <c r="A78" s="36"/>
      <c r="B78" s="37" t="s">
        <v>192</v>
      </c>
      <c r="C78" s="70"/>
      <c r="D78" s="70"/>
      <c r="E78" s="71"/>
      <c r="F78" s="36" t="s">
        <v>174</v>
      </c>
      <c r="G78" s="40">
        <f>G75/4</f>
        <v>13.333333333333334</v>
      </c>
      <c r="H78" s="40"/>
      <c r="I78" s="41">
        <f>H78*G78</f>
        <v>0</v>
      </c>
      <c r="J78" s="23"/>
      <c r="K78" s="23"/>
      <c r="M78" s="23"/>
      <c r="N78" s="13"/>
      <c r="O78" s="13"/>
      <c r="P78" s="13"/>
      <c r="Q78" s="13"/>
      <c r="R78" s="13"/>
      <c r="S78" s="13"/>
    </row>
    <row r="79" spans="1:19" ht="15" customHeight="1" x14ac:dyDescent="0.2">
      <c r="A79" s="36"/>
      <c r="B79" s="48"/>
      <c r="C79" s="70"/>
      <c r="D79" s="70"/>
      <c r="E79" s="71"/>
      <c r="F79" s="72"/>
      <c r="G79" s="40"/>
      <c r="H79" s="40"/>
      <c r="I79" s="73"/>
      <c r="J79" s="23"/>
      <c r="K79" s="23"/>
      <c r="M79" s="23"/>
      <c r="N79" s="13"/>
      <c r="O79" s="13"/>
      <c r="P79" s="13"/>
      <c r="Q79" s="13"/>
      <c r="R79" s="13"/>
      <c r="S79" s="13"/>
    </row>
    <row r="80" spans="1:19" ht="15" customHeight="1" x14ac:dyDescent="0.2">
      <c r="A80" s="36"/>
      <c r="B80" s="63" t="s">
        <v>193</v>
      </c>
      <c r="C80" s="70"/>
      <c r="D80" s="70"/>
      <c r="E80" s="71"/>
      <c r="F80" s="72"/>
      <c r="G80" s="40"/>
      <c r="H80" s="40"/>
      <c r="I80" s="73"/>
      <c r="J80" s="23"/>
      <c r="K80" s="23"/>
      <c r="M80" s="23"/>
      <c r="N80" s="13"/>
      <c r="O80" s="13"/>
      <c r="P80" s="13"/>
      <c r="Q80" s="13"/>
      <c r="R80" s="13"/>
      <c r="S80" s="13"/>
    </row>
    <row r="81" spans="1:19" ht="15" customHeight="1" x14ac:dyDescent="0.2">
      <c r="A81" s="36"/>
      <c r="B81" s="62"/>
      <c r="C81" s="70"/>
      <c r="D81" s="70"/>
      <c r="E81" s="71"/>
      <c r="F81" s="72"/>
      <c r="G81" s="72"/>
      <c r="H81" s="40"/>
      <c r="I81" s="73"/>
      <c r="J81" s="23"/>
      <c r="K81" s="23"/>
      <c r="M81" s="23"/>
      <c r="N81" s="13"/>
      <c r="O81" s="13"/>
      <c r="P81" s="13"/>
      <c r="Q81" s="13"/>
      <c r="R81" s="13"/>
      <c r="S81" s="13"/>
    </row>
    <row r="82" spans="1:19" ht="15" customHeight="1" x14ac:dyDescent="0.2">
      <c r="A82" s="36" t="s">
        <v>67</v>
      </c>
      <c r="B82" s="37" t="s">
        <v>194</v>
      </c>
      <c r="C82" s="70"/>
      <c r="D82" s="70"/>
      <c r="E82" s="71"/>
      <c r="F82" s="28"/>
      <c r="G82" s="28"/>
      <c r="H82" s="40"/>
      <c r="I82" s="32"/>
      <c r="J82" s="23"/>
      <c r="K82" s="23"/>
      <c r="M82" s="23"/>
      <c r="N82" s="13"/>
      <c r="O82" s="13"/>
      <c r="P82" s="13"/>
      <c r="Q82" s="13"/>
      <c r="R82" s="13"/>
      <c r="S82" s="13"/>
    </row>
    <row r="83" spans="1:19" ht="15" customHeight="1" x14ac:dyDescent="0.2">
      <c r="A83" s="36"/>
      <c r="B83" s="37" t="s">
        <v>195</v>
      </c>
      <c r="C83" s="70"/>
      <c r="D83" s="70"/>
      <c r="E83" s="71"/>
      <c r="F83" s="72"/>
      <c r="G83" s="72"/>
      <c r="H83" s="40"/>
      <c r="I83" s="73"/>
      <c r="J83" s="23"/>
      <c r="K83" s="23"/>
      <c r="M83" s="23"/>
      <c r="N83" s="13"/>
      <c r="O83" s="13"/>
      <c r="P83" s="13"/>
      <c r="Q83" s="13"/>
      <c r="R83" s="13"/>
      <c r="S83" s="13"/>
    </row>
    <row r="84" spans="1:19" ht="15" customHeight="1" x14ac:dyDescent="0.2">
      <c r="A84" s="36"/>
      <c r="B84" s="37" t="s">
        <v>196</v>
      </c>
      <c r="C84" s="70"/>
      <c r="D84" s="70"/>
      <c r="E84" s="71"/>
      <c r="F84" s="72"/>
      <c r="G84" s="72"/>
      <c r="H84" s="40"/>
      <c r="I84" s="73"/>
      <c r="J84" s="23"/>
      <c r="K84" s="23"/>
      <c r="M84" s="23"/>
      <c r="N84" s="13"/>
      <c r="O84" s="13"/>
      <c r="P84" s="13"/>
      <c r="Q84" s="13"/>
      <c r="R84" s="13"/>
      <c r="S84" s="13"/>
    </row>
    <row r="85" spans="1:19" ht="15" customHeight="1" x14ac:dyDescent="0.2">
      <c r="A85" s="36"/>
      <c r="B85" s="37" t="s">
        <v>197</v>
      </c>
      <c r="C85" s="70"/>
      <c r="D85" s="70"/>
      <c r="E85" s="71"/>
      <c r="F85" s="36" t="s">
        <v>65</v>
      </c>
      <c r="G85" s="40">
        <f>G70</f>
        <v>2.4</v>
      </c>
      <c r="H85" s="40"/>
      <c r="I85" s="41">
        <f>H85*G85</f>
        <v>0</v>
      </c>
      <c r="J85" s="23"/>
      <c r="K85" s="23"/>
      <c r="M85" s="23"/>
      <c r="N85" s="13"/>
      <c r="O85" s="13"/>
      <c r="P85" s="13"/>
      <c r="Q85" s="13"/>
      <c r="R85" s="13"/>
      <c r="S85" s="13"/>
    </row>
    <row r="86" spans="1:19" ht="15" customHeight="1" x14ac:dyDescent="0.2">
      <c r="A86" s="36"/>
      <c r="B86" s="37"/>
      <c r="C86" s="70"/>
      <c r="D86" s="70"/>
      <c r="E86" s="71"/>
      <c r="F86" s="36"/>
      <c r="G86" s="40"/>
      <c r="H86" s="40"/>
      <c r="I86" s="47"/>
      <c r="J86" s="23"/>
      <c r="K86" s="23"/>
      <c r="M86" s="23"/>
      <c r="N86" s="13"/>
      <c r="O86" s="13"/>
      <c r="P86" s="13"/>
      <c r="Q86" s="13"/>
      <c r="R86" s="13"/>
      <c r="S86" s="13"/>
    </row>
    <row r="87" spans="1:19" ht="15" customHeight="1" x14ac:dyDescent="0.2">
      <c r="A87" s="36" t="s">
        <v>69</v>
      </c>
      <c r="B87" s="37" t="s">
        <v>198</v>
      </c>
      <c r="C87" s="70"/>
      <c r="D87" s="70"/>
      <c r="E87" s="71"/>
      <c r="F87" s="36"/>
      <c r="G87" s="40"/>
      <c r="H87" s="40"/>
      <c r="I87" s="47"/>
      <c r="J87" s="23"/>
      <c r="K87" s="23"/>
      <c r="M87" s="23"/>
      <c r="N87" s="13"/>
      <c r="O87" s="13"/>
      <c r="P87" s="13"/>
      <c r="Q87" s="13"/>
      <c r="R87" s="13"/>
      <c r="S87" s="13"/>
    </row>
    <row r="88" spans="1:19" ht="15" customHeight="1" x14ac:dyDescent="0.2">
      <c r="A88" s="36"/>
      <c r="B88" s="37" t="s">
        <v>199</v>
      </c>
      <c r="C88" s="70"/>
      <c r="D88" s="70"/>
      <c r="E88" s="71"/>
      <c r="F88" s="36"/>
      <c r="G88" s="40"/>
      <c r="H88" s="40"/>
      <c r="I88" s="47"/>
      <c r="J88" s="23"/>
      <c r="K88" s="23"/>
      <c r="M88" s="23"/>
      <c r="N88" s="13"/>
      <c r="O88" s="13"/>
      <c r="P88" s="13"/>
      <c r="Q88" s="13"/>
      <c r="R88" s="13"/>
      <c r="S88" s="13"/>
    </row>
    <row r="89" spans="1:19" ht="15" customHeight="1" x14ac:dyDescent="0.2">
      <c r="A89" s="36"/>
      <c r="B89" s="37" t="s">
        <v>200</v>
      </c>
      <c r="C89" s="70"/>
      <c r="D89" s="70"/>
      <c r="E89" s="71"/>
      <c r="F89" s="36" t="s">
        <v>75</v>
      </c>
      <c r="G89" s="40">
        <v>160</v>
      </c>
      <c r="H89" s="40"/>
      <c r="I89" s="41">
        <f>H89*G89</f>
        <v>0</v>
      </c>
      <c r="J89" s="23"/>
      <c r="K89" s="23"/>
      <c r="M89" s="23"/>
      <c r="N89" s="13"/>
      <c r="O89" s="13"/>
      <c r="P89" s="13"/>
      <c r="Q89" s="13"/>
      <c r="R89" s="13"/>
      <c r="S89" s="13"/>
    </row>
    <row r="90" spans="1:19" ht="15" customHeight="1" x14ac:dyDescent="0.2">
      <c r="A90" s="36"/>
      <c r="B90" s="37"/>
      <c r="C90" s="70"/>
      <c r="D90" s="70"/>
      <c r="E90" s="71"/>
      <c r="F90" s="36"/>
      <c r="G90" s="40"/>
      <c r="H90" s="40"/>
      <c r="I90" s="47"/>
      <c r="J90" s="23"/>
      <c r="K90" s="23"/>
      <c r="M90" s="23"/>
      <c r="N90" s="13"/>
      <c r="O90" s="13"/>
      <c r="P90" s="13"/>
      <c r="Q90" s="13"/>
      <c r="R90" s="13"/>
      <c r="S90" s="13"/>
    </row>
    <row r="91" spans="1:19" ht="15" customHeight="1" x14ac:dyDescent="0.2">
      <c r="A91" s="36" t="s">
        <v>70</v>
      </c>
      <c r="B91" s="37" t="s">
        <v>201</v>
      </c>
      <c r="C91" s="70"/>
      <c r="D91" s="70"/>
      <c r="E91" s="71"/>
      <c r="F91" s="36" t="s">
        <v>36</v>
      </c>
      <c r="G91" s="40">
        <v>1</v>
      </c>
      <c r="H91" s="40"/>
      <c r="I91" s="41">
        <f>H91*G91</f>
        <v>0</v>
      </c>
      <c r="J91" s="23"/>
      <c r="K91" s="23"/>
      <c r="M91" s="23"/>
      <c r="N91" s="13"/>
      <c r="O91" s="13"/>
      <c r="P91" s="13"/>
      <c r="Q91" s="13"/>
      <c r="R91" s="13"/>
      <c r="S91" s="13"/>
    </row>
    <row r="92" spans="1:19" ht="15" customHeight="1" x14ac:dyDescent="0.2">
      <c r="A92" s="36"/>
      <c r="B92" s="37"/>
      <c r="C92" s="70"/>
      <c r="D92" s="70"/>
      <c r="E92" s="71"/>
      <c r="F92" s="36"/>
      <c r="G92" s="40"/>
      <c r="H92" s="40"/>
      <c r="I92" s="47"/>
      <c r="J92" s="23"/>
      <c r="K92" s="23"/>
      <c r="M92" s="23"/>
      <c r="N92" s="13"/>
      <c r="O92" s="13"/>
      <c r="P92" s="13"/>
      <c r="Q92" s="13"/>
      <c r="R92" s="13"/>
      <c r="S92" s="13"/>
    </row>
    <row r="93" spans="1:19" ht="15" customHeight="1" x14ac:dyDescent="0.2">
      <c r="A93" s="36" t="s">
        <v>71</v>
      </c>
      <c r="B93" s="37" t="s">
        <v>202</v>
      </c>
      <c r="C93" s="70"/>
      <c r="D93" s="70"/>
      <c r="E93" s="71"/>
      <c r="F93" s="36"/>
      <c r="G93" s="40"/>
      <c r="H93" s="40"/>
      <c r="I93" s="47"/>
      <c r="J93" s="23"/>
      <c r="K93" s="23"/>
      <c r="M93" s="23"/>
      <c r="N93" s="13"/>
      <c r="O93" s="13"/>
      <c r="P93" s="13"/>
      <c r="Q93" s="13"/>
      <c r="R93" s="13"/>
      <c r="S93" s="13"/>
    </row>
    <row r="94" spans="1:19" ht="15" customHeight="1" x14ac:dyDescent="0.2">
      <c r="A94" s="36"/>
      <c r="B94" s="37" t="s">
        <v>203</v>
      </c>
      <c r="C94" s="70"/>
      <c r="D94" s="70"/>
      <c r="E94" s="71"/>
      <c r="F94" s="36" t="s">
        <v>75</v>
      </c>
      <c r="G94" s="40">
        <f>160*6</f>
        <v>960</v>
      </c>
      <c r="H94" s="40"/>
      <c r="I94" s="41">
        <f>H94*G94</f>
        <v>0</v>
      </c>
      <c r="J94" s="23"/>
      <c r="K94" s="23"/>
      <c r="M94" s="23"/>
      <c r="N94" s="13"/>
      <c r="O94" s="13"/>
      <c r="P94" s="13"/>
      <c r="Q94" s="13"/>
      <c r="R94" s="13"/>
      <c r="S94" s="13"/>
    </row>
    <row r="95" spans="1:19" ht="15" customHeight="1" x14ac:dyDescent="0.2">
      <c r="A95" s="36"/>
      <c r="B95" s="37"/>
      <c r="C95" s="70"/>
      <c r="D95" s="70"/>
      <c r="E95" s="71"/>
      <c r="F95" s="36"/>
      <c r="G95" s="40"/>
      <c r="H95" s="40"/>
      <c r="I95" s="47"/>
      <c r="J95" s="23"/>
      <c r="K95" s="23"/>
      <c r="M95" s="23"/>
      <c r="N95" s="13"/>
      <c r="O95" s="13"/>
      <c r="P95" s="13"/>
      <c r="Q95" s="13"/>
      <c r="R95" s="13"/>
      <c r="S95" s="13"/>
    </row>
    <row r="96" spans="1:19" ht="15" customHeight="1" x14ac:dyDescent="0.2">
      <c r="A96" s="36" t="s">
        <v>72</v>
      </c>
      <c r="B96" s="37" t="s">
        <v>204</v>
      </c>
      <c r="C96" s="70"/>
      <c r="D96" s="70"/>
      <c r="E96" s="71"/>
      <c r="F96" s="36" t="s">
        <v>75</v>
      </c>
      <c r="G96" s="40">
        <f>160*7</f>
        <v>1120</v>
      </c>
      <c r="H96" s="40"/>
      <c r="I96" s="41">
        <f>H96*G96</f>
        <v>0</v>
      </c>
      <c r="J96" s="23"/>
      <c r="K96" s="23"/>
      <c r="M96" s="23"/>
      <c r="N96" s="13"/>
      <c r="O96" s="13"/>
      <c r="P96" s="13"/>
      <c r="Q96" s="13"/>
      <c r="R96" s="13"/>
      <c r="S96" s="13"/>
    </row>
    <row r="97" spans="1:19" ht="15" customHeight="1" x14ac:dyDescent="0.2">
      <c r="A97" s="36"/>
      <c r="B97" s="48"/>
      <c r="C97" s="70"/>
      <c r="D97" s="70"/>
      <c r="E97" s="71"/>
      <c r="F97" s="36"/>
      <c r="G97" s="40"/>
      <c r="H97" s="40"/>
      <c r="I97" s="47"/>
      <c r="J97" s="23"/>
      <c r="K97" s="23"/>
      <c r="M97" s="23"/>
      <c r="N97" s="13"/>
      <c r="O97" s="13"/>
      <c r="P97" s="13"/>
      <c r="Q97" s="13"/>
      <c r="R97" s="13"/>
      <c r="S97" s="13"/>
    </row>
    <row r="98" spans="1:19" ht="15" customHeight="1" x14ac:dyDescent="0.2">
      <c r="A98" s="36" t="s">
        <v>73</v>
      </c>
      <c r="B98" s="37" t="s">
        <v>205</v>
      </c>
      <c r="C98" s="70"/>
      <c r="D98" s="70"/>
      <c r="E98" s="71"/>
      <c r="F98" s="36"/>
      <c r="G98" s="40"/>
      <c r="H98" s="40"/>
      <c r="I98" s="47"/>
      <c r="J98" s="23"/>
      <c r="K98" s="23"/>
      <c r="M98" s="23"/>
      <c r="N98" s="13"/>
      <c r="O98" s="13"/>
      <c r="P98" s="13"/>
      <c r="Q98" s="13"/>
      <c r="R98" s="13"/>
      <c r="S98" s="13"/>
    </row>
    <row r="99" spans="1:19" ht="15" customHeight="1" x14ac:dyDescent="0.2">
      <c r="A99" s="36"/>
      <c r="B99" s="37" t="s">
        <v>206</v>
      </c>
      <c r="C99" s="70"/>
      <c r="D99" s="70"/>
      <c r="E99" s="71"/>
      <c r="F99" s="36"/>
      <c r="G99" s="40"/>
      <c r="H99" s="40"/>
      <c r="I99" s="47"/>
      <c r="J99" s="23"/>
      <c r="K99" s="23"/>
      <c r="M99" s="23"/>
      <c r="N99" s="13"/>
      <c r="O99" s="13"/>
      <c r="P99" s="13"/>
      <c r="Q99" s="13"/>
      <c r="R99" s="13"/>
      <c r="S99" s="13"/>
    </row>
    <row r="100" spans="1:19" ht="15" customHeight="1" x14ac:dyDescent="0.2">
      <c r="A100" s="36"/>
      <c r="B100" s="37" t="s">
        <v>207</v>
      </c>
      <c r="C100" s="70"/>
      <c r="D100" s="70"/>
      <c r="E100" s="71"/>
      <c r="F100" s="36" t="s">
        <v>75</v>
      </c>
      <c r="G100" s="40">
        <v>160</v>
      </c>
      <c r="H100" s="40"/>
      <c r="I100" s="41">
        <f>H100*G100</f>
        <v>0</v>
      </c>
      <c r="J100" s="23"/>
      <c r="K100" s="23"/>
      <c r="M100" s="23"/>
      <c r="N100" s="13"/>
      <c r="O100" s="13"/>
      <c r="P100" s="13"/>
      <c r="Q100" s="13"/>
      <c r="R100" s="13"/>
      <c r="S100" s="13"/>
    </row>
    <row r="101" spans="1:19" ht="15" customHeight="1" x14ac:dyDescent="0.2">
      <c r="A101" s="36"/>
      <c r="B101" s="37"/>
      <c r="C101" s="70"/>
      <c r="D101" s="70"/>
      <c r="E101" s="71"/>
      <c r="F101" s="36"/>
      <c r="G101" s="40"/>
      <c r="H101" s="40"/>
      <c r="I101" s="47"/>
      <c r="J101" s="23"/>
      <c r="K101" s="23"/>
      <c r="M101" s="23"/>
      <c r="N101" s="13"/>
      <c r="O101" s="13"/>
      <c r="P101" s="13"/>
      <c r="Q101" s="13"/>
      <c r="R101" s="13"/>
      <c r="S101" s="13"/>
    </row>
    <row r="102" spans="1:19" ht="15" customHeight="1" x14ac:dyDescent="0.2">
      <c r="A102" s="36" t="s">
        <v>74</v>
      </c>
      <c r="B102" s="37" t="s">
        <v>208</v>
      </c>
      <c r="C102" s="70"/>
      <c r="D102" s="70"/>
      <c r="E102" s="71"/>
      <c r="F102" s="36"/>
      <c r="G102" s="40"/>
      <c r="H102" s="40"/>
      <c r="I102" s="47"/>
      <c r="J102" s="23"/>
      <c r="K102" s="23"/>
      <c r="M102" s="23"/>
      <c r="N102" s="13"/>
      <c r="O102" s="13"/>
      <c r="P102" s="13"/>
      <c r="Q102" s="13"/>
      <c r="R102" s="13"/>
      <c r="S102" s="13"/>
    </row>
    <row r="103" spans="1:19" ht="15" customHeight="1" x14ac:dyDescent="0.2">
      <c r="A103" s="36"/>
      <c r="B103" s="37" t="s">
        <v>209</v>
      </c>
      <c r="C103" s="70"/>
      <c r="D103" s="70"/>
      <c r="E103" s="71"/>
      <c r="F103" s="36" t="s">
        <v>75</v>
      </c>
      <c r="G103" s="40">
        <v>160</v>
      </c>
      <c r="H103" s="40"/>
      <c r="I103" s="41">
        <f>H103*G103</f>
        <v>0</v>
      </c>
      <c r="J103" s="23"/>
      <c r="K103" s="23"/>
      <c r="M103" s="23"/>
      <c r="N103" s="13"/>
      <c r="O103" s="13"/>
      <c r="P103" s="13"/>
      <c r="Q103" s="13"/>
      <c r="R103" s="13"/>
      <c r="S103" s="13"/>
    </row>
    <row r="104" spans="1:19" ht="15" customHeight="1" x14ac:dyDescent="0.2">
      <c r="A104" s="36"/>
      <c r="B104" s="37"/>
      <c r="C104" s="70"/>
      <c r="D104" s="70"/>
      <c r="E104" s="71"/>
      <c r="F104" s="72"/>
      <c r="G104" s="40"/>
      <c r="H104" s="40"/>
      <c r="I104" s="47"/>
      <c r="J104" s="23"/>
      <c r="K104" s="23"/>
      <c r="M104" s="23"/>
      <c r="N104" s="13"/>
      <c r="O104" s="13"/>
      <c r="P104" s="13"/>
      <c r="Q104" s="13"/>
      <c r="R104" s="13"/>
      <c r="S104" s="13"/>
    </row>
    <row r="105" spans="1:19" ht="15" customHeight="1" x14ac:dyDescent="0.25">
      <c r="A105" s="85" t="s">
        <v>210</v>
      </c>
      <c r="B105" s="534" t="s">
        <v>211</v>
      </c>
      <c r="C105" s="70"/>
      <c r="D105" s="70"/>
      <c r="E105" s="71"/>
      <c r="F105" s="72"/>
      <c r="G105" s="94"/>
      <c r="H105" s="94"/>
      <c r="I105" s="535"/>
      <c r="J105" s="23"/>
      <c r="K105" s="23"/>
      <c r="M105" s="23"/>
      <c r="N105" s="13"/>
      <c r="O105" s="13"/>
      <c r="P105" s="13"/>
      <c r="Q105" s="13"/>
      <c r="R105" s="13"/>
      <c r="S105" s="13"/>
    </row>
    <row r="106" spans="1:19" ht="21.75" customHeight="1" thickBot="1" x14ac:dyDescent="0.25">
      <c r="A106" s="36"/>
      <c r="B106" s="37" t="s">
        <v>212</v>
      </c>
      <c r="C106" s="74"/>
      <c r="D106" s="74"/>
      <c r="E106" s="75"/>
      <c r="F106" s="36" t="s">
        <v>29</v>
      </c>
      <c r="G106" s="40">
        <f>G75+G78</f>
        <v>66.666666666666671</v>
      </c>
      <c r="H106" s="40"/>
      <c r="I106" s="41">
        <f>H106*G106</f>
        <v>0</v>
      </c>
      <c r="J106" s="23"/>
      <c r="K106" s="23"/>
      <c r="M106" s="23"/>
      <c r="N106" s="13"/>
      <c r="O106" s="13"/>
      <c r="P106" s="13"/>
      <c r="Q106" s="13"/>
      <c r="R106" s="13"/>
      <c r="S106" s="13"/>
    </row>
    <row r="107" spans="1:19" ht="21" customHeight="1" thickBot="1" x14ac:dyDescent="0.3">
      <c r="A107" s="51"/>
      <c r="B107" s="610" t="s">
        <v>213</v>
      </c>
      <c r="C107" s="611"/>
      <c r="D107" s="611"/>
      <c r="E107" s="612"/>
      <c r="F107" s="54"/>
      <c r="G107" s="54"/>
      <c r="H107" s="55"/>
      <c r="I107" s="76">
        <f>SUM(I67:I106)</f>
        <v>0</v>
      </c>
      <c r="J107" s="23"/>
      <c r="K107" s="23"/>
      <c r="L107" s="23"/>
      <c r="M107" s="23"/>
      <c r="N107" s="13"/>
      <c r="O107" s="13"/>
      <c r="P107" s="13"/>
      <c r="Q107" s="13"/>
      <c r="R107" s="13"/>
      <c r="S107" s="13"/>
    </row>
    <row r="108" spans="1:19" ht="15" customHeight="1" x14ac:dyDescent="0.25">
      <c r="A108" s="64"/>
      <c r="B108" s="77"/>
      <c r="C108" s="78"/>
      <c r="D108" s="78"/>
      <c r="E108" s="79"/>
      <c r="F108" s="64"/>
      <c r="G108" s="64"/>
      <c r="H108" s="68"/>
      <c r="I108" s="69"/>
      <c r="J108" s="12"/>
      <c r="K108" s="12"/>
      <c r="L108" s="12"/>
      <c r="M108" s="12"/>
      <c r="N108" s="13"/>
      <c r="O108" s="13"/>
      <c r="P108" s="13"/>
      <c r="Q108" s="13"/>
      <c r="R108" s="13"/>
      <c r="S108" s="13"/>
    </row>
    <row r="109" spans="1:19" ht="15" customHeight="1" x14ac:dyDescent="0.25">
      <c r="A109" s="20"/>
      <c r="B109" s="80" t="str">
        <f>B3</f>
        <v>PROJECT: PROPOSED NEW BOREHOLE  WORKS</v>
      </c>
      <c r="C109" s="81"/>
      <c r="D109" s="81"/>
      <c r="E109" s="82"/>
      <c r="F109" s="83"/>
      <c r="G109" s="84"/>
      <c r="H109" s="85"/>
      <c r="I109" s="86"/>
      <c r="J109" s="23"/>
      <c r="K109" s="23"/>
      <c r="L109" s="23"/>
      <c r="M109" s="23"/>
      <c r="N109" s="13"/>
      <c r="O109" s="13"/>
      <c r="P109" s="13"/>
      <c r="Q109" s="13"/>
      <c r="R109" s="13"/>
      <c r="S109" s="13"/>
    </row>
    <row r="110" spans="1:19" ht="15" customHeight="1" x14ac:dyDescent="0.25">
      <c r="A110" s="20"/>
      <c r="B110" s="80" t="str">
        <f>B4</f>
        <v>LOCATION: BANADIR REGION ADMINISTRATION (BRA)</v>
      </c>
      <c r="C110" s="81"/>
      <c r="D110" s="81"/>
      <c r="E110" s="82"/>
      <c r="F110" s="83"/>
      <c r="G110" s="84"/>
      <c r="H110" s="85"/>
      <c r="I110" s="86"/>
      <c r="J110" s="23"/>
      <c r="K110" s="23"/>
      <c r="L110" s="23"/>
      <c r="M110" s="23"/>
      <c r="N110" s="13"/>
      <c r="O110" s="13"/>
      <c r="P110" s="13"/>
      <c r="Q110" s="13"/>
      <c r="R110" s="13"/>
      <c r="S110" s="13"/>
    </row>
    <row r="111" spans="1:19" ht="15" customHeight="1" x14ac:dyDescent="0.25">
      <c r="A111" s="20"/>
      <c r="B111" s="80"/>
      <c r="C111" s="81"/>
      <c r="D111" s="81"/>
      <c r="E111" s="82"/>
      <c r="F111" s="83"/>
      <c r="G111" s="84"/>
      <c r="H111" s="85"/>
      <c r="I111" s="86"/>
      <c r="J111" s="23"/>
      <c r="K111" s="23"/>
      <c r="L111" s="23"/>
      <c r="M111" s="23"/>
      <c r="N111" s="13"/>
      <c r="O111" s="13"/>
      <c r="P111" s="13"/>
      <c r="Q111" s="13"/>
      <c r="R111" s="13"/>
      <c r="S111" s="13"/>
    </row>
    <row r="112" spans="1:19" ht="15" customHeight="1" x14ac:dyDescent="0.25">
      <c r="A112" s="20"/>
      <c r="B112" s="80" t="str">
        <f>B6</f>
        <v>SECTION 8: FENCE AND GATE</v>
      </c>
      <c r="C112" s="81"/>
      <c r="D112" s="81"/>
      <c r="E112" s="82"/>
      <c r="F112" s="83"/>
      <c r="G112" s="84"/>
      <c r="H112" s="85"/>
      <c r="I112" s="86"/>
      <c r="J112" s="23"/>
      <c r="K112" s="23"/>
      <c r="L112" s="23"/>
      <c r="M112" s="23"/>
      <c r="N112" s="13"/>
      <c r="O112" s="13"/>
      <c r="P112" s="13"/>
      <c r="Q112" s="13"/>
      <c r="R112" s="13"/>
      <c r="S112" s="13"/>
    </row>
    <row r="113" spans="1:19" ht="15" customHeight="1" x14ac:dyDescent="0.25">
      <c r="A113" s="20"/>
      <c r="B113" s="80"/>
      <c r="C113" s="81"/>
      <c r="D113" s="81"/>
      <c r="E113" s="82"/>
      <c r="F113" s="83"/>
      <c r="G113" s="84"/>
      <c r="H113" s="85"/>
      <c r="I113" s="86"/>
      <c r="J113" s="23"/>
      <c r="K113" s="23"/>
      <c r="L113" s="23"/>
      <c r="M113" s="23"/>
      <c r="N113" s="13"/>
      <c r="O113" s="13"/>
      <c r="P113" s="13"/>
      <c r="Q113" s="13"/>
      <c r="R113" s="13"/>
      <c r="S113" s="13"/>
    </row>
    <row r="114" spans="1:19" ht="15" customHeight="1" x14ac:dyDescent="0.25">
      <c r="A114" s="20"/>
      <c r="B114" s="87" t="s">
        <v>214</v>
      </c>
      <c r="C114" s="88"/>
      <c r="D114" s="88"/>
      <c r="E114" s="89"/>
      <c r="F114" s="83"/>
      <c r="G114" s="84"/>
      <c r="H114" s="85"/>
      <c r="I114" s="86"/>
      <c r="J114" s="23"/>
      <c r="K114" s="23"/>
      <c r="L114" s="23"/>
      <c r="M114" s="23"/>
      <c r="N114" s="13"/>
      <c r="O114" s="13"/>
      <c r="P114" s="13"/>
      <c r="Q114" s="13"/>
      <c r="R114" s="13"/>
      <c r="S114" s="13"/>
    </row>
    <row r="115" spans="1:19" ht="15" customHeight="1" x14ac:dyDescent="0.25">
      <c r="A115" s="20"/>
      <c r="B115" s="87"/>
      <c r="C115" s="88"/>
      <c r="D115" s="88"/>
      <c r="E115" s="89"/>
      <c r="F115" s="83"/>
      <c r="G115" s="90"/>
      <c r="H115" s="85"/>
      <c r="I115" s="86"/>
      <c r="J115" s="12"/>
      <c r="K115" s="12"/>
      <c r="L115" s="12"/>
      <c r="M115" s="12"/>
      <c r="N115" s="13"/>
      <c r="O115" s="13"/>
      <c r="P115" s="13"/>
      <c r="Q115" s="13"/>
      <c r="R115" s="13"/>
      <c r="S115" s="13"/>
    </row>
    <row r="116" spans="1:19" ht="15.75" x14ac:dyDescent="0.25">
      <c r="A116" s="20"/>
      <c r="B116" s="87" t="s">
        <v>215</v>
      </c>
      <c r="C116" s="91" t="s">
        <v>76</v>
      </c>
      <c r="D116" s="11"/>
      <c r="E116" s="92"/>
      <c r="F116" s="85"/>
      <c r="G116" s="93" t="s">
        <v>216</v>
      </c>
      <c r="H116" s="94"/>
      <c r="I116" s="95" t="s">
        <v>217</v>
      </c>
      <c r="J116" s="12"/>
      <c r="K116" s="12"/>
      <c r="L116" s="12"/>
      <c r="M116" s="12"/>
      <c r="N116" s="13"/>
      <c r="O116" s="13"/>
      <c r="P116" s="13"/>
      <c r="Q116" s="13"/>
      <c r="R116" s="13"/>
      <c r="S116" s="13"/>
    </row>
    <row r="117" spans="1:19" ht="18.75" x14ac:dyDescent="0.25">
      <c r="A117" s="14"/>
      <c r="B117" s="87"/>
      <c r="C117" s="88"/>
      <c r="D117" s="96"/>
      <c r="E117" s="92"/>
      <c r="F117" s="85"/>
      <c r="G117" s="97"/>
      <c r="H117" s="94"/>
      <c r="I117" s="98"/>
      <c r="J117" s="99"/>
      <c r="K117" s="99"/>
      <c r="L117" s="99"/>
      <c r="M117" s="99"/>
      <c r="N117" s="13"/>
      <c r="O117" s="13"/>
      <c r="P117" s="13"/>
      <c r="Q117" s="13"/>
      <c r="R117" s="13"/>
      <c r="S117" s="13"/>
    </row>
    <row r="118" spans="1:19" ht="15.75" x14ac:dyDescent="0.2">
      <c r="A118" s="20"/>
      <c r="B118" s="100">
        <v>1</v>
      </c>
      <c r="C118" s="101" t="str">
        <f>B8</f>
        <v>ELEMENT No. 1: GATE</v>
      </c>
      <c r="D118" s="102"/>
      <c r="E118" s="92"/>
      <c r="F118" s="85"/>
      <c r="G118" s="103" t="s">
        <v>218</v>
      </c>
      <c r="H118" s="94"/>
      <c r="I118" s="104">
        <f>SUM(I49)</f>
        <v>0</v>
      </c>
      <c r="J118" s="23"/>
      <c r="K118" s="23"/>
      <c r="L118" s="23"/>
      <c r="M118" s="23"/>
      <c r="N118" s="13"/>
      <c r="O118" s="13"/>
      <c r="P118" s="13"/>
      <c r="Q118" s="13"/>
      <c r="R118" s="13"/>
      <c r="S118" s="13"/>
    </row>
    <row r="119" spans="1:19" ht="15.75" x14ac:dyDescent="0.25">
      <c r="A119" s="20"/>
      <c r="B119" s="105"/>
      <c r="C119" s="106"/>
      <c r="D119" s="102"/>
      <c r="E119" s="92"/>
      <c r="F119" s="85"/>
      <c r="G119" s="97"/>
      <c r="H119" s="94"/>
      <c r="I119" s="104"/>
      <c r="J119" s="23"/>
      <c r="K119" s="23"/>
      <c r="L119" s="23"/>
      <c r="M119" s="23"/>
      <c r="N119" s="13"/>
      <c r="O119" s="13"/>
      <c r="P119" s="13"/>
      <c r="Q119" s="13"/>
      <c r="R119" s="13"/>
      <c r="S119" s="13"/>
    </row>
    <row r="120" spans="1:19" ht="15.75" x14ac:dyDescent="0.2">
      <c r="A120" s="20"/>
      <c r="B120" s="100">
        <v>2</v>
      </c>
      <c r="C120" s="101" t="str">
        <f>B56</f>
        <v>ELEMENT No. 2 : FENCE</v>
      </c>
      <c r="D120" s="102"/>
      <c r="E120" s="92"/>
      <c r="F120" s="85"/>
      <c r="G120" s="103" t="s">
        <v>219</v>
      </c>
      <c r="H120" s="107"/>
      <c r="I120" s="104">
        <f>SUM(I107)</f>
        <v>0</v>
      </c>
      <c r="J120" s="23"/>
      <c r="K120" s="23"/>
      <c r="L120" s="23"/>
      <c r="M120" s="23"/>
      <c r="N120" s="13"/>
      <c r="O120" s="13"/>
      <c r="P120" s="13"/>
      <c r="Q120" s="13"/>
      <c r="R120" s="13"/>
      <c r="S120" s="13"/>
    </row>
    <row r="121" spans="1:19" ht="16.5" thickBot="1" x14ac:dyDescent="0.3">
      <c r="A121" s="20"/>
      <c r="B121" s="105"/>
      <c r="C121" s="108"/>
      <c r="D121" s="108"/>
      <c r="E121" s="109"/>
      <c r="F121" s="110"/>
      <c r="G121" s="111"/>
      <c r="H121" s="110"/>
      <c r="I121" s="112"/>
      <c r="J121" s="23"/>
      <c r="K121" s="23"/>
      <c r="L121" s="23"/>
      <c r="M121" s="23"/>
      <c r="N121" s="13"/>
      <c r="O121" s="13"/>
      <c r="P121" s="13"/>
      <c r="Q121" s="13"/>
      <c r="R121" s="13"/>
      <c r="S121" s="13"/>
    </row>
    <row r="122" spans="1:19" ht="16.5" thickBot="1" x14ac:dyDescent="0.3">
      <c r="A122" s="54"/>
      <c r="B122" s="113" t="s">
        <v>220</v>
      </c>
      <c r="C122" s="114"/>
      <c r="D122" s="114"/>
      <c r="E122" s="114"/>
      <c r="F122" s="115"/>
      <c r="G122" s="116"/>
      <c r="H122" s="115"/>
      <c r="I122" s="117">
        <f>SUM(I118:I120)</f>
        <v>0</v>
      </c>
      <c r="J122" s="23"/>
      <c r="K122" s="23"/>
      <c r="L122" s="23"/>
      <c r="M122" s="23"/>
      <c r="N122" s="13"/>
      <c r="O122" s="13"/>
      <c r="P122" s="13"/>
      <c r="Q122" s="13"/>
      <c r="R122" s="13"/>
      <c r="S122" s="13"/>
    </row>
    <row r="123" spans="1:19" ht="16.5" thickBot="1" x14ac:dyDescent="0.3">
      <c r="A123" s="54"/>
      <c r="B123" s="114"/>
      <c r="C123" s="114"/>
      <c r="D123" s="114"/>
      <c r="E123" s="114"/>
      <c r="F123" s="115"/>
      <c r="G123" s="116"/>
      <c r="H123" s="115"/>
      <c r="I123" s="117"/>
      <c r="J123" s="23"/>
      <c r="K123" s="23"/>
      <c r="L123" s="23"/>
      <c r="M123" s="23"/>
      <c r="N123" s="13"/>
      <c r="O123" s="13"/>
      <c r="P123" s="13"/>
      <c r="Q123" s="13"/>
      <c r="R123" s="13"/>
      <c r="S123" s="13"/>
    </row>
    <row r="124" spans="1:19" ht="25.9" customHeight="1" thickBot="1" x14ac:dyDescent="0.3">
      <c r="A124" s="54"/>
      <c r="B124" s="118" t="s">
        <v>221</v>
      </c>
      <c r="C124" s="114"/>
      <c r="D124" s="114"/>
      <c r="E124" s="114"/>
      <c r="F124" s="115"/>
      <c r="G124" s="116"/>
      <c r="H124" s="115"/>
      <c r="I124" s="117">
        <f>SUM(I122)</f>
        <v>0</v>
      </c>
      <c r="J124" s="23"/>
      <c r="K124" s="23"/>
      <c r="L124" s="23"/>
      <c r="M124" s="23"/>
      <c r="N124" s="13"/>
      <c r="O124" s="13"/>
      <c r="P124" s="13"/>
      <c r="Q124" s="13"/>
      <c r="R124" s="13"/>
      <c r="S124" s="13"/>
    </row>
    <row r="125" spans="1:19" ht="15.75" x14ac:dyDescent="0.25">
      <c r="A125" s="23"/>
      <c r="B125" s="25"/>
      <c r="C125" s="25"/>
      <c r="D125" s="25"/>
      <c r="E125" s="25"/>
      <c r="F125" s="23"/>
      <c r="G125" s="23"/>
      <c r="H125" s="119"/>
      <c r="I125" s="120"/>
      <c r="J125" s="23"/>
      <c r="K125" s="23"/>
      <c r="L125" s="23"/>
      <c r="M125" s="23"/>
      <c r="N125" s="13"/>
      <c r="O125" s="13"/>
      <c r="P125" s="13"/>
      <c r="Q125" s="13"/>
      <c r="R125" s="13"/>
      <c r="S125" s="13"/>
    </row>
    <row r="126" spans="1:19" ht="15.75" x14ac:dyDescent="0.25">
      <c r="A126" s="23"/>
      <c r="B126" s="25"/>
      <c r="C126" s="25"/>
      <c r="D126" s="25"/>
      <c r="E126" s="25"/>
      <c r="F126" s="23"/>
      <c r="G126" s="23"/>
      <c r="H126" s="119"/>
      <c r="I126" s="120"/>
      <c r="J126" s="23"/>
      <c r="K126" s="23"/>
      <c r="L126" s="23"/>
      <c r="M126" s="23"/>
      <c r="N126" s="13"/>
      <c r="O126" s="13"/>
      <c r="P126" s="13"/>
      <c r="Q126" s="13"/>
      <c r="R126" s="13"/>
      <c r="S126" s="13"/>
    </row>
    <row r="127" spans="1:19" ht="15.75" x14ac:dyDescent="0.25">
      <c r="A127" s="23"/>
      <c r="B127" s="25"/>
      <c r="C127" s="25"/>
      <c r="D127" s="25"/>
      <c r="E127" s="25"/>
      <c r="F127" s="23"/>
      <c r="G127" s="23"/>
      <c r="H127" s="119"/>
      <c r="I127" s="120"/>
      <c r="J127" s="23"/>
      <c r="K127" s="23"/>
      <c r="L127" s="23"/>
      <c r="M127" s="23"/>
      <c r="N127" s="13"/>
      <c r="O127" s="13"/>
      <c r="P127" s="13"/>
      <c r="Q127" s="13"/>
      <c r="R127" s="13"/>
      <c r="S127" s="13"/>
    </row>
    <row r="128" spans="1:19" ht="15.75" x14ac:dyDescent="0.25">
      <c r="A128" s="23"/>
      <c r="B128" s="25"/>
      <c r="C128" s="25"/>
      <c r="D128" s="25"/>
      <c r="E128" s="25"/>
      <c r="F128" s="23"/>
      <c r="G128" s="23"/>
      <c r="H128" s="119"/>
      <c r="I128" s="120"/>
      <c r="J128" s="23"/>
      <c r="K128" s="23"/>
      <c r="L128" s="23"/>
      <c r="M128" s="23"/>
      <c r="N128" s="13"/>
      <c r="O128" s="13"/>
      <c r="P128" s="13"/>
      <c r="Q128" s="13"/>
      <c r="R128" s="13"/>
      <c r="S128" s="13"/>
    </row>
    <row r="129" spans="1:19" ht="15.75" x14ac:dyDescent="0.25">
      <c r="A129" s="23"/>
      <c r="B129" s="25"/>
      <c r="C129" s="25"/>
      <c r="D129" s="25"/>
      <c r="E129" s="25"/>
      <c r="F129" s="23"/>
      <c r="G129" s="23"/>
      <c r="H129" s="119"/>
      <c r="I129" s="120"/>
      <c r="J129" s="23"/>
      <c r="K129" s="23"/>
      <c r="L129" s="23"/>
      <c r="M129" s="23"/>
      <c r="N129" s="13"/>
      <c r="O129" s="13"/>
      <c r="P129" s="13"/>
      <c r="Q129" s="13"/>
      <c r="R129" s="13"/>
      <c r="S129" s="13"/>
    </row>
    <row r="130" spans="1:19" ht="15.75" x14ac:dyDescent="0.25">
      <c r="A130" s="23"/>
      <c r="B130" s="25"/>
      <c r="C130" s="25"/>
      <c r="D130" s="25"/>
      <c r="E130" s="25"/>
      <c r="F130" s="23"/>
      <c r="G130" s="23"/>
      <c r="H130" s="119"/>
      <c r="I130" s="120"/>
      <c r="J130" s="23"/>
      <c r="K130" s="23"/>
      <c r="L130" s="23"/>
      <c r="M130" s="23"/>
      <c r="N130" s="13"/>
      <c r="O130" s="13"/>
      <c r="P130" s="13"/>
      <c r="Q130" s="13"/>
      <c r="R130" s="13"/>
      <c r="S130" s="13"/>
    </row>
    <row r="131" spans="1:19" ht="15.75" x14ac:dyDescent="0.25">
      <c r="A131" s="23"/>
      <c r="B131" s="25"/>
      <c r="C131" s="25"/>
      <c r="D131" s="25"/>
      <c r="E131" s="25"/>
      <c r="F131" s="23"/>
      <c r="G131" s="23"/>
      <c r="H131" s="119"/>
      <c r="I131" s="120"/>
      <c r="J131" s="23"/>
      <c r="K131" s="23"/>
      <c r="L131" s="23"/>
      <c r="M131" s="23"/>
      <c r="N131" s="13"/>
      <c r="O131" s="13"/>
      <c r="P131" s="13"/>
      <c r="Q131" s="13"/>
      <c r="R131" s="13"/>
      <c r="S131" s="13"/>
    </row>
    <row r="132" spans="1:19" ht="15.75" x14ac:dyDescent="0.25">
      <c r="A132" s="23"/>
      <c r="B132" s="25"/>
      <c r="C132" s="25"/>
      <c r="D132" s="25"/>
      <c r="E132" s="25"/>
      <c r="F132" s="23"/>
      <c r="G132" s="23"/>
      <c r="H132" s="119"/>
      <c r="I132" s="120"/>
      <c r="J132" s="23"/>
      <c r="K132" s="23"/>
      <c r="L132" s="23"/>
      <c r="M132" s="23"/>
      <c r="N132" s="13"/>
      <c r="O132" s="13"/>
      <c r="P132" s="13"/>
      <c r="Q132" s="13"/>
      <c r="R132" s="13"/>
      <c r="S132" s="13"/>
    </row>
    <row r="133" spans="1:19" ht="15.75" x14ac:dyDescent="0.25">
      <c r="A133" s="23"/>
      <c r="B133" s="25"/>
      <c r="C133" s="25"/>
      <c r="D133" s="25"/>
      <c r="E133" s="25"/>
      <c r="F133" s="23"/>
      <c r="G133" s="23"/>
      <c r="H133" s="119"/>
      <c r="I133" s="120"/>
      <c r="J133" s="23"/>
      <c r="K133" s="23"/>
      <c r="L133" s="23"/>
      <c r="M133" s="23"/>
      <c r="N133" s="13"/>
      <c r="O133" s="13"/>
      <c r="P133" s="13"/>
      <c r="Q133" s="13"/>
      <c r="R133" s="13"/>
      <c r="S133" s="13"/>
    </row>
    <row r="134" spans="1:19" ht="15.75" x14ac:dyDescent="0.25">
      <c r="A134" s="23"/>
      <c r="B134" s="25"/>
      <c r="C134" s="25"/>
      <c r="D134" s="25"/>
      <c r="E134" s="25"/>
      <c r="F134" s="23"/>
      <c r="G134" s="23"/>
      <c r="H134" s="119"/>
      <c r="I134" s="120"/>
      <c r="J134" s="23"/>
      <c r="K134" s="23"/>
      <c r="L134" s="23"/>
      <c r="M134" s="23"/>
      <c r="N134" s="13"/>
      <c r="O134" s="13"/>
      <c r="P134" s="13"/>
      <c r="Q134" s="13"/>
      <c r="R134" s="13"/>
      <c r="S134" s="13"/>
    </row>
    <row r="135" spans="1:19" ht="15.75" x14ac:dyDescent="0.25">
      <c r="A135" s="23"/>
      <c r="B135" s="25"/>
      <c r="C135" s="25"/>
      <c r="D135" s="25"/>
      <c r="E135" s="25"/>
      <c r="F135" s="23"/>
      <c r="G135" s="23"/>
      <c r="H135" s="119"/>
      <c r="I135" s="120"/>
      <c r="J135" s="23"/>
      <c r="K135" s="23"/>
      <c r="L135" s="23"/>
      <c r="M135" s="23"/>
      <c r="N135" s="13"/>
      <c r="O135" s="13"/>
      <c r="P135" s="13"/>
      <c r="Q135" s="13"/>
      <c r="R135" s="13"/>
      <c r="S135" s="13"/>
    </row>
    <row r="136" spans="1:19" ht="15.75" x14ac:dyDescent="0.25">
      <c r="A136" s="23"/>
      <c r="B136" s="25"/>
      <c r="C136" s="25"/>
      <c r="D136" s="25"/>
      <c r="E136" s="25"/>
      <c r="F136" s="23"/>
      <c r="G136" s="23"/>
      <c r="H136" s="119"/>
      <c r="I136" s="120"/>
      <c r="J136" s="23"/>
      <c r="K136" s="23"/>
      <c r="L136" s="23"/>
      <c r="M136" s="23"/>
      <c r="N136" s="13"/>
      <c r="O136" s="13"/>
      <c r="P136" s="13"/>
      <c r="Q136" s="13"/>
      <c r="R136" s="13"/>
      <c r="S136" s="13"/>
    </row>
    <row r="137" spans="1:19" ht="15.75" x14ac:dyDescent="0.25">
      <c r="A137" s="23"/>
      <c r="B137" s="25"/>
      <c r="C137" s="25"/>
      <c r="D137" s="25"/>
      <c r="E137" s="25"/>
      <c r="F137" s="23"/>
      <c r="G137" s="23"/>
      <c r="H137" s="119"/>
      <c r="I137" s="120"/>
      <c r="J137" s="23"/>
      <c r="K137" s="23"/>
      <c r="L137" s="23"/>
      <c r="M137" s="23"/>
      <c r="N137" s="13"/>
      <c r="O137" s="13"/>
      <c r="P137" s="13"/>
      <c r="Q137" s="13"/>
      <c r="R137" s="13"/>
      <c r="S137" s="13"/>
    </row>
    <row r="138" spans="1:19" ht="15.75" x14ac:dyDescent="0.25">
      <c r="A138" s="23"/>
      <c r="B138" s="25"/>
      <c r="C138" s="25"/>
      <c r="D138" s="25"/>
      <c r="E138" s="25"/>
      <c r="F138" s="23"/>
      <c r="G138" s="23"/>
      <c r="H138" s="119"/>
      <c r="I138" s="120"/>
      <c r="J138" s="23"/>
      <c r="K138" s="23"/>
      <c r="L138" s="23"/>
      <c r="M138" s="23"/>
      <c r="N138" s="13"/>
      <c r="O138" s="13"/>
      <c r="P138" s="13"/>
      <c r="Q138" s="13"/>
      <c r="R138" s="13"/>
      <c r="S138" s="13"/>
    </row>
    <row r="139" spans="1:19" ht="15.75" x14ac:dyDescent="0.25">
      <c r="A139" s="23"/>
      <c r="B139" s="25"/>
      <c r="C139" s="25"/>
      <c r="D139" s="25"/>
      <c r="E139" s="25"/>
      <c r="F139" s="23"/>
      <c r="G139" s="23"/>
      <c r="H139" s="119"/>
      <c r="I139" s="120"/>
      <c r="J139" s="23"/>
      <c r="K139" s="23"/>
      <c r="L139" s="23"/>
      <c r="M139" s="23"/>
      <c r="N139" s="13"/>
      <c r="O139" s="13"/>
      <c r="P139" s="13"/>
      <c r="Q139" s="13"/>
      <c r="R139" s="13"/>
      <c r="S139" s="13"/>
    </row>
    <row r="140" spans="1:19" ht="15.75" x14ac:dyDescent="0.25">
      <c r="A140" s="23"/>
      <c r="B140" s="25"/>
      <c r="C140" s="25"/>
      <c r="D140" s="25"/>
      <c r="E140" s="25"/>
      <c r="F140" s="23"/>
      <c r="G140" s="23"/>
      <c r="H140" s="119"/>
      <c r="I140" s="120"/>
      <c r="J140" s="23"/>
      <c r="K140" s="23"/>
      <c r="L140" s="23"/>
      <c r="M140" s="23"/>
      <c r="N140" s="13"/>
      <c r="O140" s="13"/>
      <c r="P140" s="13"/>
      <c r="Q140" s="13"/>
      <c r="R140" s="13"/>
      <c r="S140" s="13"/>
    </row>
    <row r="141" spans="1:19" ht="15.75" x14ac:dyDescent="0.25">
      <c r="A141" s="23"/>
      <c r="B141" s="25"/>
      <c r="C141" s="25"/>
      <c r="D141" s="25"/>
      <c r="E141" s="25"/>
      <c r="F141" s="23"/>
      <c r="G141" s="23"/>
      <c r="H141" s="119"/>
      <c r="I141" s="120"/>
      <c r="J141" s="23"/>
      <c r="K141" s="23"/>
      <c r="L141" s="23"/>
      <c r="M141" s="23"/>
      <c r="N141" s="13"/>
      <c r="O141" s="13"/>
      <c r="P141" s="13"/>
      <c r="Q141" s="13"/>
      <c r="R141" s="13"/>
      <c r="S141" s="13"/>
    </row>
    <row r="142" spans="1:19" ht="15.75" x14ac:dyDescent="0.25">
      <c r="A142" s="23"/>
      <c r="B142" s="25"/>
      <c r="C142" s="25"/>
      <c r="D142" s="25"/>
      <c r="E142" s="25"/>
      <c r="F142" s="23"/>
      <c r="G142" s="23"/>
      <c r="H142" s="119"/>
      <c r="I142" s="120"/>
      <c r="J142" s="23"/>
      <c r="K142" s="23"/>
      <c r="L142" s="23"/>
      <c r="M142" s="23"/>
      <c r="N142" s="13"/>
      <c r="O142" s="13"/>
      <c r="P142" s="13"/>
      <c r="Q142" s="13"/>
      <c r="R142" s="13"/>
      <c r="S142" s="13"/>
    </row>
    <row r="143" spans="1:19" ht="15.75" x14ac:dyDescent="0.25">
      <c r="A143" s="23"/>
      <c r="B143" s="25"/>
      <c r="C143" s="25"/>
      <c r="D143" s="25"/>
      <c r="E143" s="25"/>
      <c r="F143" s="23"/>
      <c r="G143" s="23"/>
      <c r="H143" s="119"/>
      <c r="I143" s="120"/>
      <c r="J143" s="23"/>
      <c r="K143" s="23"/>
      <c r="L143" s="23"/>
      <c r="M143" s="23"/>
      <c r="N143" s="13"/>
      <c r="O143" s="13"/>
      <c r="P143" s="13"/>
      <c r="Q143" s="13"/>
      <c r="R143" s="13"/>
      <c r="S143" s="13"/>
    </row>
    <row r="144" spans="1:19" ht="15.75" x14ac:dyDescent="0.25">
      <c r="A144" s="23"/>
      <c r="B144" s="25"/>
      <c r="C144" s="25"/>
      <c r="D144" s="25"/>
      <c r="E144" s="25"/>
      <c r="F144" s="23"/>
      <c r="G144" s="23"/>
      <c r="H144" s="119"/>
      <c r="I144" s="120"/>
      <c r="J144" s="23"/>
      <c r="K144" s="23"/>
      <c r="L144" s="23"/>
      <c r="M144" s="23"/>
      <c r="N144" s="13"/>
      <c r="O144" s="13"/>
      <c r="P144" s="13"/>
      <c r="Q144" s="13"/>
      <c r="R144" s="13"/>
      <c r="S144" s="13"/>
    </row>
    <row r="145" spans="1:19" ht="15.75" x14ac:dyDescent="0.25">
      <c r="A145" s="23"/>
      <c r="B145" s="25"/>
      <c r="C145" s="25"/>
      <c r="D145" s="25"/>
      <c r="E145" s="25"/>
      <c r="F145" s="23"/>
      <c r="G145" s="23"/>
      <c r="H145" s="119"/>
      <c r="I145" s="120"/>
      <c r="J145" s="23"/>
      <c r="K145" s="23"/>
      <c r="L145" s="23"/>
      <c r="M145" s="23"/>
      <c r="N145" s="13"/>
      <c r="O145" s="13"/>
      <c r="P145" s="13"/>
      <c r="Q145" s="13"/>
      <c r="R145" s="13"/>
      <c r="S145" s="13"/>
    </row>
    <row r="146" spans="1:19" ht="15.75" x14ac:dyDescent="0.25">
      <c r="A146" s="23"/>
      <c r="B146" s="25"/>
      <c r="C146" s="25"/>
      <c r="D146" s="25"/>
      <c r="E146" s="25"/>
      <c r="F146" s="23"/>
      <c r="G146" s="23"/>
      <c r="H146" s="119"/>
      <c r="I146" s="120"/>
      <c r="J146" s="23"/>
      <c r="K146" s="23"/>
      <c r="L146" s="23"/>
      <c r="M146" s="23"/>
      <c r="N146" s="13"/>
      <c r="O146" s="13"/>
      <c r="P146" s="13"/>
      <c r="Q146" s="13"/>
      <c r="R146" s="13"/>
      <c r="S146" s="13"/>
    </row>
    <row r="147" spans="1:19" ht="15.75" x14ac:dyDescent="0.25">
      <c r="A147" s="23"/>
      <c r="B147" s="25"/>
      <c r="C147" s="25"/>
      <c r="D147" s="25"/>
      <c r="E147" s="25"/>
      <c r="F147" s="23"/>
      <c r="G147" s="23"/>
      <c r="H147" s="119"/>
      <c r="I147" s="120"/>
      <c r="J147" s="23"/>
      <c r="K147" s="23"/>
      <c r="L147" s="23"/>
      <c r="M147" s="23"/>
      <c r="N147" s="13"/>
      <c r="O147" s="13"/>
      <c r="P147" s="13"/>
      <c r="Q147" s="13"/>
      <c r="R147" s="13"/>
      <c r="S147" s="13"/>
    </row>
    <row r="148" spans="1:19" ht="15.75" x14ac:dyDescent="0.25">
      <c r="A148" s="23"/>
      <c r="B148" s="25"/>
      <c r="C148" s="25"/>
      <c r="D148" s="25"/>
      <c r="E148" s="25"/>
      <c r="F148" s="23"/>
      <c r="G148" s="23"/>
      <c r="H148" s="119"/>
      <c r="I148" s="120"/>
      <c r="J148" s="23"/>
      <c r="K148" s="23"/>
      <c r="L148" s="23"/>
      <c r="M148" s="23"/>
      <c r="N148" s="13"/>
      <c r="O148" s="13"/>
      <c r="P148" s="13"/>
      <c r="Q148" s="13"/>
      <c r="R148" s="13"/>
      <c r="S148" s="13"/>
    </row>
    <row r="149" spans="1:19" ht="15.75" x14ac:dyDescent="0.25">
      <c r="A149" s="23"/>
      <c r="B149" s="25"/>
      <c r="C149" s="25"/>
      <c r="D149" s="25"/>
      <c r="E149" s="25"/>
      <c r="F149" s="23"/>
      <c r="G149" s="23"/>
      <c r="H149" s="119"/>
      <c r="I149" s="120"/>
      <c r="J149" s="23"/>
      <c r="K149" s="23"/>
      <c r="L149" s="23"/>
      <c r="M149" s="23"/>
      <c r="N149" s="13"/>
      <c r="O149" s="13"/>
      <c r="P149" s="13"/>
      <c r="Q149" s="13"/>
      <c r="R149" s="13"/>
      <c r="S149" s="13"/>
    </row>
    <row r="150" spans="1:19" ht="15.75" x14ac:dyDescent="0.25">
      <c r="A150" s="23"/>
      <c r="B150" s="25"/>
      <c r="C150" s="25"/>
      <c r="D150" s="25"/>
      <c r="E150" s="25"/>
      <c r="F150" s="23"/>
      <c r="G150" s="23"/>
      <c r="H150" s="119"/>
      <c r="I150" s="120"/>
      <c r="J150" s="23"/>
      <c r="K150" s="23"/>
      <c r="L150" s="23"/>
      <c r="M150" s="23"/>
      <c r="N150" s="13"/>
      <c r="O150" s="13"/>
      <c r="P150" s="13"/>
      <c r="Q150" s="13"/>
      <c r="R150" s="13"/>
      <c r="S150" s="13"/>
    </row>
    <row r="151" spans="1:19" ht="15.75" x14ac:dyDescent="0.25">
      <c r="A151" s="23"/>
      <c r="B151" s="25"/>
      <c r="C151" s="25"/>
      <c r="D151" s="25"/>
      <c r="E151" s="25"/>
      <c r="F151" s="23"/>
      <c r="G151" s="23"/>
      <c r="H151" s="119"/>
      <c r="I151" s="120"/>
      <c r="J151" s="23"/>
      <c r="K151" s="23"/>
      <c r="L151" s="23"/>
      <c r="M151" s="23"/>
      <c r="N151" s="13"/>
      <c r="O151" s="13"/>
      <c r="P151" s="13"/>
      <c r="Q151" s="13"/>
      <c r="R151" s="13"/>
      <c r="S151" s="13"/>
    </row>
    <row r="152" spans="1:19" ht="15.75" x14ac:dyDescent="0.25">
      <c r="A152" s="23"/>
      <c r="B152" s="25"/>
      <c r="C152" s="25"/>
      <c r="D152" s="25"/>
      <c r="E152" s="25"/>
      <c r="F152" s="23"/>
      <c r="G152" s="23"/>
      <c r="H152" s="119"/>
      <c r="I152" s="120"/>
      <c r="J152" s="23"/>
      <c r="K152" s="23"/>
      <c r="L152" s="23"/>
      <c r="M152" s="23"/>
      <c r="N152" s="13"/>
      <c r="O152" s="13"/>
      <c r="P152" s="13"/>
      <c r="Q152" s="13"/>
      <c r="R152" s="13"/>
      <c r="S152" s="13"/>
    </row>
    <row r="153" spans="1:19" ht="15.75" x14ac:dyDescent="0.25">
      <c r="A153" s="23"/>
      <c r="B153" s="25"/>
      <c r="C153" s="25"/>
      <c r="D153" s="25"/>
      <c r="E153" s="25"/>
      <c r="F153" s="23"/>
      <c r="G153" s="23"/>
      <c r="H153" s="119"/>
      <c r="I153" s="120"/>
      <c r="J153" s="23"/>
      <c r="K153" s="23"/>
      <c r="L153" s="23"/>
      <c r="M153" s="23"/>
      <c r="N153" s="13"/>
      <c r="O153" s="13"/>
      <c r="P153" s="13"/>
      <c r="Q153" s="13"/>
      <c r="R153" s="13"/>
      <c r="S153" s="13"/>
    </row>
    <row r="154" spans="1:19" ht="15.75" x14ac:dyDescent="0.25">
      <c r="A154" s="23"/>
      <c r="B154" s="25"/>
      <c r="C154" s="25"/>
      <c r="D154" s="25"/>
      <c r="E154" s="25"/>
      <c r="F154" s="23"/>
      <c r="G154" s="23"/>
      <c r="H154" s="119"/>
      <c r="I154" s="120"/>
      <c r="J154" s="23"/>
      <c r="K154" s="23"/>
      <c r="L154" s="23"/>
      <c r="M154" s="23"/>
      <c r="N154" s="13"/>
      <c r="O154" s="13"/>
      <c r="P154" s="13"/>
      <c r="Q154" s="13"/>
      <c r="R154" s="13"/>
      <c r="S154" s="13"/>
    </row>
    <row r="155" spans="1:19" ht="15.75" x14ac:dyDescent="0.25">
      <c r="A155" s="23"/>
      <c r="B155" s="25"/>
      <c r="C155" s="25"/>
      <c r="D155" s="25"/>
      <c r="E155" s="25"/>
      <c r="F155" s="23"/>
      <c r="G155" s="23"/>
      <c r="H155" s="119"/>
      <c r="I155" s="120"/>
      <c r="J155" s="23"/>
      <c r="K155" s="23"/>
      <c r="L155" s="23"/>
      <c r="M155" s="23"/>
      <c r="N155" s="13"/>
      <c r="O155" s="13"/>
      <c r="P155" s="13"/>
      <c r="Q155" s="13"/>
      <c r="R155" s="13"/>
      <c r="S155" s="13"/>
    </row>
    <row r="156" spans="1:19" ht="15.75" x14ac:dyDescent="0.25">
      <c r="A156" s="23"/>
      <c r="B156" s="25"/>
      <c r="C156" s="25"/>
      <c r="D156" s="25"/>
      <c r="E156" s="25"/>
      <c r="F156" s="23"/>
      <c r="G156" s="23"/>
      <c r="H156" s="119"/>
      <c r="I156" s="120"/>
      <c r="J156" s="23"/>
      <c r="K156" s="23"/>
      <c r="L156" s="23"/>
      <c r="M156" s="23"/>
      <c r="N156" s="13"/>
      <c r="O156" s="13"/>
      <c r="P156" s="13"/>
      <c r="Q156" s="13"/>
      <c r="R156" s="13"/>
      <c r="S156" s="13"/>
    </row>
    <row r="157" spans="1:19" ht="15.75" x14ac:dyDescent="0.25">
      <c r="A157" s="23"/>
      <c r="B157" s="25"/>
      <c r="C157" s="25"/>
      <c r="D157" s="25"/>
      <c r="E157" s="25"/>
      <c r="F157" s="23"/>
      <c r="G157" s="23"/>
      <c r="H157" s="119"/>
      <c r="I157" s="120"/>
      <c r="J157" s="23"/>
      <c r="K157" s="23"/>
      <c r="L157" s="23"/>
      <c r="M157" s="23"/>
      <c r="N157" s="13"/>
      <c r="O157" s="13"/>
      <c r="P157" s="13"/>
      <c r="Q157" s="13"/>
      <c r="R157" s="13"/>
      <c r="S157" s="13"/>
    </row>
    <row r="158" spans="1:19" ht="15.75" x14ac:dyDescent="0.25">
      <c r="A158" s="23"/>
      <c r="B158" s="25"/>
      <c r="C158" s="25"/>
      <c r="D158" s="25"/>
      <c r="E158" s="25"/>
      <c r="F158" s="23"/>
      <c r="G158" s="23"/>
      <c r="H158" s="119"/>
      <c r="I158" s="120"/>
      <c r="J158" s="23"/>
      <c r="K158" s="23"/>
      <c r="L158" s="23"/>
      <c r="M158" s="23"/>
      <c r="N158" s="13"/>
      <c r="O158" s="13"/>
      <c r="P158" s="13"/>
      <c r="Q158" s="13"/>
      <c r="R158" s="13"/>
      <c r="S158" s="13"/>
    </row>
    <row r="159" spans="1:19" ht="15.75" x14ac:dyDescent="0.25">
      <c r="A159" s="23"/>
      <c r="B159" s="25"/>
      <c r="C159" s="25"/>
      <c r="D159" s="25"/>
      <c r="E159" s="25"/>
      <c r="F159" s="23"/>
      <c r="G159" s="23"/>
      <c r="H159" s="119"/>
      <c r="I159" s="120"/>
      <c r="J159" s="23"/>
      <c r="K159" s="23"/>
      <c r="L159" s="23"/>
      <c r="M159" s="23"/>
      <c r="N159" s="13"/>
      <c r="O159" s="13"/>
      <c r="P159" s="13"/>
      <c r="Q159" s="13"/>
      <c r="R159" s="13"/>
      <c r="S159" s="13"/>
    </row>
    <row r="160" spans="1:19" ht="15.75" x14ac:dyDescent="0.25">
      <c r="A160" s="23"/>
      <c r="B160" s="25"/>
      <c r="C160" s="25"/>
      <c r="D160" s="25"/>
      <c r="E160" s="25"/>
      <c r="F160" s="23"/>
      <c r="G160" s="23"/>
      <c r="H160" s="119"/>
      <c r="I160" s="120"/>
      <c r="J160" s="23"/>
      <c r="K160" s="23"/>
      <c r="L160" s="23"/>
      <c r="M160" s="23"/>
      <c r="N160" s="13"/>
      <c r="O160" s="13"/>
      <c r="P160" s="13"/>
      <c r="Q160" s="13"/>
      <c r="R160" s="13"/>
      <c r="S160" s="13"/>
    </row>
    <row r="161" spans="1:19" ht="15.75" x14ac:dyDescent="0.25">
      <c r="A161" s="23"/>
      <c r="B161" s="25"/>
      <c r="C161" s="25"/>
      <c r="D161" s="25"/>
      <c r="E161" s="25"/>
      <c r="F161" s="23"/>
      <c r="G161" s="23"/>
      <c r="H161" s="119"/>
      <c r="I161" s="120"/>
      <c r="J161" s="23"/>
      <c r="K161" s="23"/>
      <c r="L161" s="23"/>
      <c r="M161" s="23"/>
      <c r="N161" s="13"/>
      <c r="O161" s="13"/>
      <c r="P161" s="13"/>
      <c r="Q161" s="13"/>
      <c r="R161" s="13"/>
      <c r="S161" s="13"/>
    </row>
    <row r="162" spans="1:19" ht="15.75" x14ac:dyDescent="0.25">
      <c r="A162" s="23"/>
      <c r="B162" s="25"/>
      <c r="C162" s="25"/>
      <c r="D162" s="25"/>
      <c r="E162" s="25"/>
      <c r="F162" s="23"/>
      <c r="G162" s="23"/>
      <c r="H162" s="119"/>
      <c r="I162" s="120"/>
      <c r="J162" s="23"/>
      <c r="K162" s="23"/>
      <c r="L162" s="23"/>
      <c r="M162" s="23"/>
      <c r="N162" s="13"/>
      <c r="O162" s="13"/>
      <c r="P162" s="13"/>
      <c r="Q162" s="13"/>
      <c r="R162" s="13"/>
      <c r="S162" s="13"/>
    </row>
    <row r="163" spans="1:19" ht="15.75" x14ac:dyDescent="0.25">
      <c r="A163" s="23"/>
      <c r="B163" s="25"/>
      <c r="C163" s="25"/>
      <c r="D163" s="25"/>
      <c r="E163" s="25"/>
      <c r="F163" s="23"/>
      <c r="G163" s="23"/>
      <c r="H163" s="119"/>
      <c r="I163" s="120"/>
      <c r="J163" s="23"/>
      <c r="K163" s="23"/>
      <c r="L163" s="23"/>
      <c r="M163" s="23"/>
      <c r="N163" s="13"/>
      <c r="O163" s="13"/>
      <c r="P163" s="13"/>
      <c r="Q163" s="13"/>
      <c r="R163" s="13"/>
      <c r="S163" s="13"/>
    </row>
    <row r="164" spans="1:19" ht="15.75" x14ac:dyDescent="0.25">
      <c r="A164" s="23"/>
      <c r="B164" s="25"/>
      <c r="C164" s="25"/>
      <c r="D164" s="25"/>
      <c r="E164" s="25"/>
      <c r="F164" s="23"/>
      <c r="G164" s="23"/>
      <c r="H164" s="119"/>
      <c r="I164" s="120"/>
      <c r="J164" s="23"/>
      <c r="K164" s="23"/>
      <c r="L164" s="23"/>
      <c r="M164" s="23"/>
      <c r="N164" s="13"/>
      <c r="O164" s="13"/>
      <c r="P164" s="13"/>
      <c r="Q164" s="13"/>
      <c r="R164" s="13"/>
      <c r="S164" s="13"/>
    </row>
    <row r="165" spans="1:19" ht="15.75" x14ac:dyDescent="0.25">
      <c r="A165" s="23"/>
      <c r="B165" s="25"/>
      <c r="C165" s="25"/>
      <c r="D165" s="25"/>
      <c r="E165" s="25"/>
      <c r="F165" s="23"/>
      <c r="G165" s="23"/>
      <c r="H165" s="119"/>
      <c r="I165" s="120"/>
      <c r="J165" s="23"/>
      <c r="K165" s="23"/>
      <c r="L165" s="23"/>
      <c r="M165" s="23"/>
      <c r="N165" s="13"/>
      <c r="O165" s="13"/>
      <c r="P165" s="13"/>
      <c r="Q165" s="13"/>
      <c r="R165" s="13"/>
      <c r="S165" s="13"/>
    </row>
    <row r="166" spans="1:19" ht="15.75" x14ac:dyDescent="0.25">
      <c r="A166" s="23"/>
      <c r="B166" s="25"/>
      <c r="C166" s="25"/>
      <c r="D166" s="25"/>
      <c r="E166" s="25"/>
      <c r="F166" s="23"/>
      <c r="G166" s="23"/>
      <c r="H166" s="119"/>
      <c r="I166" s="120"/>
      <c r="J166" s="23"/>
      <c r="K166" s="23"/>
      <c r="L166" s="23"/>
      <c r="M166" s="23"/>
      <c r="N166" s="13"/>
      <c r="O166" s="13"/>
      <c r="P166" s="13"/>
      <c r="Q166" s="13"/>
      <c r="R166" s="13"/>
      <c r="S166" s="13"/>
    </row>
    <row r="167" spans="1:19" ht="15.75" x14ac:dyDescent="0.25">
      <c r="A167" s="23"/>
      <c r="B167" s="25"/>
      <c r="C167" s="25"/>
      <c r="D167" s="25"/>
      <c r="E167" s="25"/>
      <c r="F167" s="23"/>
      <c r="G167" s="23"/>
      <c r="H167" s="119"/>
      <c r="I167" s="120"/>
      <c r="J167" s="23"/>
      <c r="K167" s="23"/>
      <c r="L167" s="23"/>
      <c r="M167" s="23"/>
      <c r="N167" s="13"/>
      <c r="O167" s="13"/>
      <c r="P167" s="13"/>
      <c r="Q167" s="13"/>
      <c r="R167" s="13"/>
      <c r="S167" s="13"/>
    </row>
    <row r="168" spans="1:19" ht="15.75" x14ac:dyDescent="0.25">
      <c r="A168" s="23"/>
      <c r="B168" s="25"/>
      <c r="C168" s="25"/>
      <c r="D168" s="25"/>
      <c r="E168" s="25"/>
      <c r="F168" s="23"/>
      <c r="G168" s="23"/>
      <c r="H168" s="119"/>
      <c r="I168" s="120"/>
      <c r="J168" s="23"/>
      <c r="K168" s="23"/>
      <c r="L168" s="23"/>
      <c r="M168" s="23"/>
      <c r="N168" s="13"/>
      <c r="O168" s="13"/>
      <c r="P168" s="13"/>
      <c r="Q168" s="13"/>
      <c r="R168" s="13"/>
      <c r="S168" s="13"/>
    </row>
    <row r="169" spans="1:19" ht="15.75" x14ac:dyDescent="0.25">
      <c r="A169" s="23"/>
      <c r="B169" s="25"/>
      <c r="C169" s="25"/>
      <c r="D169" s="25"/>
      <c r="E169" s="25"/>
      <c r="F169" s="23"/>
      <c r="G169" s="23"/>
      <c r="H169" s="119"/>
      <c r="I169" s="120"/>
      <c r="J169" s="23"/>
      <c r="K169" s="23"/>
      <c r="L169" s="23"/>
      <c r="M169" s="23"/>
      <c r="N169" s="13"/>
      <c r="O169" s="13"/>
      <c r="P169" s="13"/>
      <c r="Q169" s="13"/>
      <c r="R169" s="13"/>
      <c r="S169" s="13"/>
    </row>
    <row r="170" spans="1:19" ht="15.75" x14ac:dyDescent="0.25">
      <c r="A170" s="23"/>
      <c r="B170" s="25"/>
      <c r="C170" s="25"/>
      <c r="D170" s="25"/>
      <c r="E170" s="25"/>
      <c r="F170" s="23"/>
      <c r="G170" s="23"/>
      <c r="H170" s="119"/>
      <c r="I170" s="120"/>
      <c r="J170" s="23"/>
      <c r="K170" s="23"/>
      <c r="L170" s="23"/>
      <c r="M170" s="23"/>
      <c r="N170" s="13"/>
      <c r="O170" s="13"/>
      <c r="P170" s="13"/>
      <c r="Q170" s="13"/>
      <c r="R170" s="13"/>
      <c r="S170" s="13"/>
    </row>
    <row r="171" spans="1:19" ht="15.75" x14ac:dyDescent="0.25">
      <c r="A171" s="23"/>
      <c r="B171" s="25"/>
      <c r="C171" s="25"/>
      <c r="D171" s="25"/>
      <c r="E171" s="25"/>
      <c r="F171" s="23"/>
      <c r="G171" s="23"/>
      <c r="H171" s="119"/>
      <c r="I171" s="120"/>
      <c r="J171" s="23"/>
      <c r="K171" s="23"/>
      <c r="L171" s="23"/>
      <c r="M171" s="23"/>
      <c r="N171" s="13"/>
      <c r="O171" s="13"/>
      <c r="P171" s="13"/>
      <c r="Q171" s="13"/>
      <c r="R171" s="13"/>
      <c r="S171" s="13"/>
    </row>
    <row r="172" spans="1:19" ht="15.75" x14ac:dyDescent="0.25">
      <c r="A172" s="23"/>
      <c r="B172" s="25"/>
      <c r="C172" s="25"/>
      <c r="D172" s="25"/>
      <c r="E172" s="25"/>
      <c r="F172" s="23"/>
      <c r="G172" s="23"/>
      <c r="H172" s="119"/>
      <c r="I172" s="120"/>
      <c r="J172" s="23"/>
      <c r="K172" s="23"/>
      <c r="L172" s="23"/>
      <c r="M172" s="23"/>
      <c r="N172" s="13"/>
      <c r="O172" s="13"/>
      <c r="P172" s="13"/>
      <c r="Q172" s="13"/>
      <c r="R172" s="13"/>
      <c r="S172" s="13"/>
    </row>
    <row r="173" spans="1:19" ht="15.75" x14ac:dyDescent="0.25">
      <c r="A173" s="23"/>
      <c r="B173" s="25"/>
      <c r="C173" s="25"/>
      <c r="D173" s="25"/>
      <c r="E173" s="25"/>
      <c r="F173" s="23"/>
      <c r="G173" s="23"/>
      <c r="H173" s="119"/>
      <c r="I173" s="120"/>
      <c r="J173" s="23"/>
      <c r="K173" s="23"/>
      <c r="L173" s="23"/>
      <c r="M173" s="23"/>
      <c r="N173" s="13"/>
      <c r="O173" s="13"/>
      <c r="P173" s="13"/>
      <c r="Q173" s="13"/>
      <c r="R173" s="13"/>
      <c r="S173" s="13"/>
    </row>
    <row r="174" spans="1:19" ht="15.75" x14ac:dyDescent="0.25">
      <c r="A174" s="23"/>
      <c r="B174" s="25"/>
      <c r="C174" s="25"/>
      <c r="D174" s="25"/>
      <c r="E174" s="25"/>
      <c r="F174" s="23"/>
      <c r="G174" s="23"/>
      <c r="H174" s="119"/>
      <c r="I174" s="120"/>
      <c r="J174" s="23"/>
      <c r="K174" s="23"/>
      <c r="L174" s="23"/>
      <c r="M174" s="23"/>
      <c r="N174" s="13"/>
      <c r="O174" s="13"/>
      <c r="P174" s="13"/>
      <c r="Q174" s="13"/>
      <c r="R174" s="13"/>
      <c r="S174" s="13"/>
    </row>
    <row r="175" spans="1:19" ht="15.75" x14ac:dyDescent="0.25">
      <c r="A175" s="23"/>
      <c r="B175" s="25"/>
      <c r="C175" s="25"/>
      <c r="D175" s="25"/>
      <c r="E175" s="25"/>
      <c r="F175" s="23"/>
      <c r="G175" s="23"/>
      <c r="H175" s="119"/>
      <c r="I175" s="120"/>
      <c r="J175" s="23"/>
      <c r="K175" s="23"/>
      <c r="L175" s="23"/>
      <c r="M175" s="23"/>
      <c r="N175" s="13"/>
      <c r="O175" s="13"/>
      <c r="P175" s="13"/>
      <c r="Q175" s="13"/>
      <c r="R175" s="13"/>
      <c r="S175" s="13"/>
    </row>
    <row r="176" spans="1:19" ht="15.75" x14ac:dyDescent="0.25">
      <c r="A176" s="23"/>
      <c r="B176" s="25"/>
      <c r="C176" s="25"/>
      <c r="D176" s="25"/>
      <c r="E176" s="25"/>
      <c r="F176" s="23"/>
      <c r="G176" s="23"/>
      <c r="H176" s="119"/>
      <c r="I176" s="120"/>
      <c r="J176" s="23"/>
      <c r="K176" s="23"/>
      <c r="L176" s="23"/>
      <c r="M176" s="23"/>
      <c r="N176" s="13"/>
      <c r="O176" s="13"/>
      <c r="P176" s="13"/>
      <c r="Q176" s="13"/>
      <c r="R176" s="13"/>
      <c r="S176" s="13"/>
    </row>
    <row r="177" spans="1:19" ht="15.75" x14ac:dyDescent="0.25">
      <c r="A177" s="23"/>
      <c r="B177" s="25"/>
      <c r="C177" s="25"/>
      <c r="D177" s="25"/>
      <c r="E177" s="25"/>
      <c r="F177" s="23"/>
      <c r="G177" s="23"/>
      <c r="H177" s="119"/>
      <c r="I177" s="120"/>
      <c r="J177" s="23"/>
      <c r="K177" s="23"/>
      <c r="L177" s="23"/>
      <c r="M177" s="23"/>
      <c r="N177" s="13"/>
      <c r="O177" s="13"/>
      <c r="P177" s="13"/>
      <c r="Q177" s="13"/>
      <c r="R177" s="13"/>
      <c r="S177" s="13"/>
    </row>
    <row r="178" spans="1:19" ht="15.75" x14ac:dyDescent="0.25">
      <c r="A178" s="23"/>
      <c r="B178" s="25"/>
      <c r="C178" s="25"/>
      <c r="D178" s="25"/>
      <c r="E178" s="25"/>
      <c r="F178" s="23"/>
      <c r="G178" s="23"/>
      <c r="H178" s="119"/>
      <c r="I178" s="120"/>
      <c r="J178" s="23"/>
      <c r="K178" s="23"/>
      <c r="L178" s="23"/>
      <c r="M178" s="23"/>
      <c r="N178" s="13"/>
      <c r="O178" s="13"/>
      <c r="P178" s="13"/>
      <c r="Q178" s="13"/>
      <c r="R178" s="13"/>
      <c r="S178" s="13"/>
    </row>
    <row r="179" spans="1:19" ht="15.75" x14ac:dyDescent="0.25">
      <c r="A179" s="23"/>
      <c r="B179" s="25"/>
      <c r="C179" s="25"/>
      <c r="D179" s="25"/>
      <c r="E179" s="25"/>
      <c r="F179" s="23"/>
      <c r="G179" s="23"/>
      <c r="H179" s="119"/>
      <c r="I179" s="120"/>
      <c r="J179" s="23"/>
      <c r="K179" s="23"/>
      <c r="L179" s="23"/>
      <c r="M179" s="23"/>
      <c r="N179" s="13"/>
      <c r="O179" s="13"/>
      <c r="P179" s="13"/>
      <c r="Q179" s="13"/>
      <c r="R179" s="13"/>
      <c r="S179" s="13"/>
    </row>
    <row r="180" spans="1:19" ht="15.75" x14ac:dyDescent="0.25">
      <c r="A180" s="23"/>
      <c r="B180" s="25"/>
      <c r="C180" s="25"/>
      <c r="D180" s="25"/>
      <c r="E180" s="25"/>
      <c r="F180" s="23"/>
      <c r="G180" s="23"/>
      <c r="H180" s="119"/>
      <c r="I180" s="120"/>
      <c r="J180" s="23"/>
      <c r="K180" s="23"/>
      <c r="L180" s="23"/>
      <c r="M180" s="23"/>
      <c r="N180" s="13"/>
      <c r="O180" s="13"/>
      <c r="P180" s="13"/>
      <c r="Q180" s="13"/>
      <c r="R180" s="13"/>
      <c r="S180" s="13"/>
    </row>
    <row r="181" spans="1:19" ht="15.75" x14ac:dyDescent="0.25">
      <c r="A181" s="23"/>
      <c r="B181" s="25"/>
      <c r="C181" s="25"/>
      <c r="D181" s="25"/>
      <c r="E181" s="25"/>
      <c r="F181" s="23"/>
      <c r="G181" s="23"/>
      <c r="H181" s="119"/>
      <c r="I181" s="120"/>
      <c r="J181" s="23"/>
      <c r="K181" s="23"/>
      <c r="L181" s="23"/>
      <c r="M181" s="23"/>
      <c r="N181" s="13"/>
      <c r="O181" s="13"/>
      <c r="P181" s="13"/>
      <c r="Q181" s="13"/>
      <c r="R181" s="13"/>
      <c r="S181" s="13"/>
    </row>
    <row r="182" spans="1:19" ht="15.75" x14ac:dyDescent="0.25">
      <c r="A182" s="23"/>
      <c r="B182" s="25"/>
      <c r="C182" s="25"/>
      <c r="D182" s="25"/>
      <c r="E182" s="25"/>
      <c r="F182" s="23"/>
      <c r="G182" s="23"/>
      <c r="H182" s="119"/>
      <c r="I182" s="120"/>
      <c r="J182" s="23"/>
      <c r="K182" s="23"/>
      <c r="L182" s="23"/>
      <c r="M182" s="23"/>
      <c r="N182" s="13"/>
      <c r="O182" s="13"/>
      <c r="P182" s="13"/>
      <c r="Q182" s="13"/>
      <c r="R182" s="13"/>
      <c r="S182" s="13"/>
    </row>
    <row r="183" spans="1:19" ht="15.75" x14ac:dyDescent="0.25">
      <c r="A183" s="23"/>
      <c r="B183" s="25"/>
      <c r="C183" s="25"/>
      <c r="D183" s="25"/>
      <c r="E183" s="25"/>
      <c r="F183" s="23"/>
      <c r="G183" s="23"/>
      <c r="H183" s="119"/>
      <c r="I183" s="120"/>
      <c r="J183" s="23"/>
      <c r="K183" s="23"/>
      <c r="L183" s="23"/>
      <c r="M183" s="23"/>
      <c r="N183" s="13"/>
      <c r="O183" s="13"/>
      <c r="P183" s="13"/>
      <c r="Q183" s="13"/>
      <c r="R183" s="13"/>
      <c r="S183" s="13"/>
    </row>
    <row r="184" spans="1:19" ht="15.75" x14ac:dyDescent="0.25">
      <c r="A184" s="23"/>
      <c r="B184" s="25"/>
      <c r="C184" s="25"/>
      <c r="D184" s="25"/>
      <c r="E184" s="25"/>
      <c r="F184" s="23"/>
      <c r="G184" s="23"/>
      <c r="H184" s="119"/>
      <c r="I184" s="120"/>
      <c r="J184" s="23"/>
      <c r="K184" s="23"/>
      <c r="L184" s="23"/>
      <c r="M184" s="23"/>
      <c r="N184" s="13"/>
      <c r="O184" s="13"/>
      <c r="P184" s="13"/>
      <c r="Q184" s="13"/>
      <c r="R184" s="13"/>
      <c r="S184" s="13"/>
    </row>
    <row r="185" spans="1:19" ht="15.75" x14ac:dyDescent="0.25">
      <c r="A185" s="23"/>
      <c r="B185" s="25"/>
      <c r="C185" s="25"/>
      <c r="D185" s="25"/>
      <c r="E185" s="25"/>
      <c r="F185" s="23"/>
      <c r="G185" s="23"/>
      <c r="H185" s="119"/>
      <c r="I185" s="120"/>
      <c r="J185" s="23"/>
      <c r="K185" s="23"/>
      <c r="L185" s="23"/>
      <c r="M185" s="23"/>
      <c r="N185" s="13"/>
      <c r="O185" s="13"/>
      <c r="P185" s="13"/>
      <c r="Q185" s="13"/>
      <c r="R185" s="13"/>
      <c r="S185" s="13"/>
    </row>
    <row r="186" spans="1:19" ht="15.75" x14ac:dyDescent="0.25">
      <c r="A186" s="23"/>
      <c r="B186" s="25"/>
      <c r="C186" s="25"/>
      <c r="D186" s="25"/>
      <c r="E186" s="25"/>
      <c r="F186" s="23"/>
      <c r="G186" s="23"/>
      <c r="H186" s="119"/>
      <c r="I186" s="120"/>
      <c r="J186" s="23"/>
      <c r="K186" s="23"/>
      <c r="L186" s="23"/>
      <c r="M186" s="23"/>
      <c r="N186" s="13"/>
      <c r="O186" s="13"/>
      <c r="P186" s="13"/>
      <c r="Q186" s="13"/>
      <c r="R186" s="13"/>
      <c r="S186" s="13"/>
    </row>
    <row r="187" spans="1:19" ht="15.75" x14ac:dyDescent="0.25">
      <c r="A187" s="23"/>
      <c r="B187" s="25"/>
      <c r="C187" s="25"/>
      <c r="D187" s="25"/>
      <c r="E187" s="25"/>
      <c r="F187" s="23"/>
      <c r="G187" s="23"/>
      <c r="H187" s="119"/>
      <c r="I187" s="120"/>
      <c r="J187" s="23"/>
      <c r="K187" s="23"/>
      <c r="L187" s="23"/>
      <c r="M187" s="23"/>
      <c r="N187" s="13"/>
      <c r="O187" s="13"/>
      <c r="P187" s="13"/>
      <c r="Q187" s="13"/>
      <c r="R187" s="13"/>
      <c r="S187" s="13"/>
    </row>
    <row r="188" spans="1:19" ht="15.75" x14ac:dyDescent="0.25">
      <c r="A188" s="23"/>
      <c r="B188" s="25"/>
      <c r="C188" s="25"/>
      <c r="D188" s="25"/>
      <c r="E188" s="25"/>
      <c r="F188" s="23"/>
      <c r="G188" s="23"/>
      <c r="H188" s="119"/>
      <c r="I188" s="120"/>
      <c r="J188" s="23"/>
      <c r="K188" s="23"/>
      <c r="L188" s="23"/>
      <c r="M188" s="23"/>
      <c r="N188" s="13"/>
      <c r="O188" s="13"/>
      <c r="P188" s="13"/>
      <c r="Q188" s="13"/>
      <c r="R188" s="13"/>
      <c r="S188" s="13"/>
    </row>
    <row r="189" spans="1:19" ht="15.75" x14ac:dyDescent="0.25">
      <c r="A189" s="23"/>
      <c r="B189" s="25"/>
      <c r="C189" s="25"/>
      <c r="D189" s="25"/>
      <c r="E189" s="25"/>
      <c r="F189" s="23"/>
      <c r="G189" s="23"/>
      <c r="H189" s="119"/>
      <c r="I189" s="120"/>
      <c r="J189" s="23"/>
      <c r="K189" s="23"/>
      <c r="L189" s="23"/>
      <c r="M189" s="23"/>
      <c r="N189" s="13"/>
      <c r="O189" s="13"/>
      <c r="P189" s="13"/>
      <c r="Q189" s="13"/>
      <c r="R189" s="13"/>
      <c r="S189" s="13"/>
    </row>
    <row r="190" spans="1:19" ht="15.75" x14ac:dyDescent="0.25">
      <c r="A190" s="23"/>
      <c r="B190" s="25"/>
      <c r="C190" s="25"/>
      <c r="D190" s="25"/>
      <c r="E190" s="25"/>
      <c r="F190" s="23"/>
      <c r="G190" s="23"/>
      <c r="H190" s="119"/>
      <c r="I190" s="120"/>
      <c r="J190" s="23"/>
      <c r="K190" s="23"/>
      <c r="L190" s="23"/>
      <c r="M190" s="23"/>
      <c r="N190" s="13"/>
      <c r="O190" s="13"/>
      <c r="P190" s="13"/>
      <c r="Q190" s="13"/>
      <c r="R190" s="13"/>
      <c r="S190" s="13"/>
    </row>
    <row r="191" spans="1:19" ht="15.75" x14ac:dyDescent="0.25">
      <c r="A191" s="23"/>
      <c r="B191" s="25"/>
      <c r="C191" s="25"/>
      <c r="D191" s="25"/>
      <c r="E191" s="25"/>
      <c r="F191" s="23"/>
      <c r="G191" s="23"/>
      <c r="H191" s="119"/>
      <c r="I191" s="120"/>
      <c r="J191" s="23"/>
      <c r="K191" s="23"/>
      <c r="L191" s="23"/>
      <c r="M191" s="23"/>
      <c r="N191" s="13"/>
      <c r="O191" s="13"/>
      <c r="P191" s="13"/>
      <c r="Q191" s="13"/>
      <c r="R191" s="13"/>
      <c r="S191" s="13"/>
    </row>
    <row r="192" spans="1:19" ht="15.75" x14ac:dyDescent="0.25">
      <c r="A192" s="23"/>
      <c r="B192" s="25"/>
      <c r="C192" s="25"/>
      <c r="D192" s="25"/>
      <c r="E192" s="25"/>
      <c r="F192" s="23"/>
      <c r="G192" s="23"/>
      <c r="H192" s="119"/>
      <c r="I192" s="120"/>
      <c r="J192" s="23"/>
      <c r="K192" s="23"/>
      <c r="L192" s="23"/>
      <c r="M192" s="23"/>
      <c r="N192" s="13"/>
      <c r="O192" s="13"/>
      <c r="P192" s="13"/>
      <c r="Q192" s="13"/>
      <c r="R192" s="13"/>
      <c r="S192" s="13"/>
    </row>
    <row r="193" spans="1:19" ht="15.75" x14ac:dyDescent="0.25">
      <c r="A193" s="23"/>
      <c r="B193" s="25"/>
      <c r="C193" s="25"/>
      <c r="D193" s="25"/>
      <c r="E193" s="25"/>
      <c r="F193" s="23"/>
      <c r="G193" s="23"/>
      <c r="H193" s="119"/>
      <c r="I193" s="120"/>
      <c r="J193" s="23"/>
      <c r="K193" s="23"/>
      <c r="L193" s="23"/>
      <c r="M193" s="23"/>
      <c r="N193" s="13"/>
      <c r="O193" s="13"/>
      <c r="P193" s="13"/>
      <c r="Q193" s="13"/>
      <c r="R193" s="13"/>
      <c r="S193" s="13"/>
    </row>
    <row r="194" spans="1:19" ht="15.75" x14ac:dyDescent="0.25">
      <c r="A194" s="23"/>
      <c r="B194" s="25"/>
      <c r="C194" s="25"/>
      <c r="D194" s="25"/>
      <c r="E194" s="25"/>
      <c r="F194" s="23"/>
      <c r="G194" s="23"/>
      <c r="H194" s="119"/>
      <c r="I194" s="120"/>
      <c r="J194" s="23"/>
      <c r="K194" s="23"/>
      <c r="L194" s="23"/>
      <c r="M194" s="23"/>
      <c r="N194" s="13"/>
      <c r="O194" s="13"/>
      <c r="P194" s="13"/>
      <c r="Q194" s="13"/>
      <c r="R194" s="13"/>
      <c r="S194" s="13"/>
    </row>
    <row r="195" spans="1:19" ht="15.75" x14ac:dyDescent="0.25">
      <c r="A195" s="23"/>
      <c r="B195" s="25"/>
      <c r="C195" s="25"/>
      <c r="D195" s="25"/>
      <c r="E195" s="25"/>
      <c r="F195" s="23"/>
      <c r="G195" s="23"/>
      <c r="H195" s="119"/>
      <c r="I195" s="120"/>
      <c r="J195" s="23"/>
      <c r="K195" s="23"/>
      <c r="L195" s="23"/>
      <c r="M195" s="23"/>
      <c r="N195" s="13"/>
      <c r="O195" s="13"/>
      <c r="P195" s="13"/>
      <c r="Q195" s="13"/>
      <c r="R195" s="13"/>
      <c r="S195" s="13"/>
    </row>
    <row r="196" spans="1:19" ht="15.75" x14ac:dyDescent="0.25">
      <c r="A196" s="23"/>
      <c r="B196" s="25"/>
      <c r="C196" s="25"/>
      <c r="D196" s="25"/>
      <c r="E196" s="25"/>
      <c r="F196" s="23"/>
      <c r="G196" s="23"/>
      <c r="H196" s="119"/>
      <c r="I196" s="120"/>
      <c r="J196" s="23"/>
      <c r="K196" s="23"/>
      <c r="L196" s="23"/>
      <c r="M196" s="23"/>
      <c r="N196" s="13"/>
      <c r="O196" s="13"/>
      <c r="P196" s="13"/>
      <c r="Q196" s="13"/>
      <c r="R196" s="13"/>
      <c r="S196" s="13"/>
    </row>
    <row r="197" spans="1:19" ht="15.75" x14ac:dyDescent="0.25">
      <c r="A197" s="23"/>
      <c r="B197" s="25"/>
      <c r="C197" s="25"/>
      <c r="D197" s="25"/>
      <c r="E197" s="25"/>
      <c r="F197" s="23"/>
      <c r="G197" s="23"/>
      <c r="H197" s="119"/>
      <c r="I197" s="120"/>
      <c r="J197" s="23"/>
      <c r="K197" s="23"/>
      <c r="L197" s="23"/>
      <c r="M197" s="23"/>
      <c r="N197" s="13"/>
      <c r="O197" s="13"/>
      <c r="P197" s="13"/>
      <c r="Q197" s="13"/>
      <c r="R197" s="13"/>
      <c r="S197" s="13"/>
    </row>
    <row r="198" spans="1:19" ht="15.75" x14ac:dyDescent="0.25">
      <c r="A198" s="23"/>
      <c r="B198" s="25"/>
      <c r="C198" s="25"/>
      <c r="D198" s="25"/>
      <c r="E198" s="25"/>
      <c r="F198" s="23"/>
      <c r="G198" s="23"/>
      <c r="H198" s="119"/>
      <c r="I198" s="120"/>
      <c r="J198" s="23"/>
      <c r="K198" s="23"/>
      <c r="L198" s="23"/>
      <c r="M198" s="23"/>
      <c r="N198" s="13"/>
      <c r="O198" s="13"/>
      <c r="P198" s="13"/>
      <c r="Q198" s="13"/>
      <c r="R198" s="13"/>
      <c r="S198" s="13"/>
    </row>
    <row r="199" spans="1:19" ht="15.75" x14ac:dyDescent="0.25">
      <c r="A199" s="23"/>
      <c r="B199" s="25"/>
      <c r="C199" s="25"/>
      <c r="D199" s="25"/>
      <c r="E199" s="25"/>
      <c r="F199" s="23"/>
      <c r="G199" s="23"/>
      <c r="H199" s="119"/>
      <c r="I199" s="120"/>
      <c r="J199" s="23"/>
      <c r="K199" s="23"/>
      <c r="L199" s="23"/>
      <c r="M199" s="23"/>
      <c r="N199" s="13"/>
      <c r="O199" s="13"/>
      <c r="P199" s="13"/>
      <c r="Q199" s="13"/>
      <c r="R199" s="13"/>
      <c r="S199" s="13"/>
    </row>
    <row r="200" spans="1:19" ht="15.75" x14ac:dyDescent="0.25">
      <c r="A200" s="23"/>
      <c r="B200" s="25"/>
      <c r="C200" s="25"/>
      <c r="D200" s="25"/>
      <c r="E200" s="25"/>
      <c r="F200" s="23"/>
      <c r="G200" s="23"/>
      <c r="H200" s="119"/>
      <c r="I200" s="120"/>
      <c r="J200" s="23"/>
      <c r="K200" s="23"/>
      <c r="L200" s="23"/>
      <c r="M200" s="23"/>
      <c r="N200" s="13"/>
      <c r="O200" s="13"/>
      <c r="P200" s="13"/>
      <c r="Q200" s="13"/>
      <c r="R200" s="13"/>
      <c r="S200" s="13"/>
    </row>
    <row r="201" spans="1:19" ht="15.75" x14ac:dyDescent="0.25">
      <c r="A201" s="23"/>
      <c r="B201" s="25"/>
      <c r="C201" s="25"/>
      <c r="D201" s="25"/>
      <c r="E201" s="25"/>
      <c r="F201" s="23"/>
      <c r="G201" s="23"/>
      <c r="H201" s="119"/>
      <c r="I201" s="120"/>
      <c r="J201" s="23"/>
      <c r="K201" s="23"/>
      <c r="L201" s="23"/>
      <c r="M201" s="23"/>
      <c r="N201" s="13"/>
      <c r="O201" s="13"/>
      <c r="P201" s="13"/>
      <c r="Q201" s="13"/>
      <c r="R201" s="13"/>
      <c r="S201" s="13"/>
    </row>
    <row r="202" spans="1:19" ht="15.75" x14ac:dyDescent="0.25">
      <c r="A202" s="23"/>
      <c r="B202" s="25"/>
      <c r="C202" s="25"/>
      <c r="D202" s="25"/>
      <c r="E202" s="25"/>
      <c r="F202" s="23"/>
      <c r="G202" s="23"/>
      <c r="H202" s="119"/>
      <c r="I202" s="120"/>
      <c r="J202" s="23"/>
      <c r="K202" s="23"/>
      <c r="L202" s="23"/>
      <c r="M202" s="23"/>
      <c r="N202" s="13"/>
      <c r="O202" s="13"/>
      <c r="P202" s="13"/>
      <c r="Q202" s="13"/>
      <c r="R202" s="13"/>
      <c r="S202" s="13"/>
    </row>
    <row r="203" spans="1:19" ht="15.75" x14ac:dyDescent="0.25">
      <c r="A203" s="23"/>
      <c r="B203" s="25"/>
      <c r="C203" s="25"/>
      <c r="D203" s="25"/>
      <c r="E203" s="25"/>
      <c r="F203" s="23"/>
      <c r="G203" s="23"/>
      <c r="H203" s="119"/>
      <c r="I203" s="120"/>
      <c r="J203" s="23"/>
      <c r="K203" s="23"/>
      <c r="L203" s="23"/>
      <c r="M203" s="23"/>
      <c r="N203" s="13"/>
      <c r="O203" s="13"/>
      <c r="P203" s="13"/>
      <c r="Q203" s="13"/>
      <c r="R203" s="13"/>
      <c r="S203" s="13"/>
    </row>
    <row r="204" spans="1:19" ht="15.75" x14ac:dyDescent="0.25">
      <c r="A204" s="23"/>
      <c r="B204" s="25"/>
      <c r="C204" s="25"/>
      <c r="D204" s="25"/>
      <c r="E204" s="25"/>
      <c r="F204" s="23"/>
      <c r="G204" s="23"/>
      <c r="H204" s="119"/>
      <c r="I204" s="120"/>
      <c r="J204" s="23"/>
      <c r="K204" s="23"/>
      <c r="L204" s="23"/>
      <c r="M204" s="23"/>
      <c r="N204" s="13"/>
      <c r="O204" s="13"/>
      <c r="P204" s="13"/>
      <c r="Q204" s="13"/>
      <c r="R204" s="13"/>
      <c r="S204" s="13"/>
    </row>
    <row r="205" spans="1:19" ht="15.75" x14ac:dyDescent="0.25">
      <c r="A205" s="23"/>
      <c r="B205" s="25"/>
      <c r="C205" s="25"/>
      <c r="D205" s="25"/>
      <c r="E205" s="25"/>
      <c r="F205" s="23"/>
      <c r="G205" s="23"/>
      <c r="H205" s="119"/>
      <c r="I205" s="120"/>
      <c r="J205" s="23"/>
      <c r="K205" s="23"/>
      <c r="L205" s="23"/>
      <c r="M205" s="23"/>
      <c r="N205" s="13"/>
      <c r="O205" s="13"/>
      <c r="P205" s="13"/>
      <c r="Q205" s="13"/>
      <c r="R205" s="13"/>
      <c r="S205" s="13"/>
    </row>
    <row r="206" spans="1:19" ht="15.75" x14ac:dyDescent="0.25">
      <c r="A206" s="23"/>
      <c r="B206" s="25"/>
      <c r="C206" s="25"/>
      <c r="D206" s="25"/>
      <c r="E206" s="25"/>
      <c r="F206" s="23"/>
      <c r="G206" s="23"/>
      <c r="H206" s="119"/>
      <c r="I206" s="120"/>
      <c r="J206" s="23"/>
      <c r="K206" s="23"/>
      <c r="L206" s="23"/>
      <c r="M206" s="23"/>
      <c r="N206" s="13"/>
      <c r="O206" s="13"/>
      <c r="P206" s="13"/>
      <c r="Q206" s="13"/>
      <c r="R206" s="13"/>
      <c r="S206" s="13"/>
    </row>
    <row r="207" spans="1:19" ht="15.75" x14ac:dyDescent="0.25">
      <c r="A207" s="23"/>
      <c r="B207" s="25"/>
      <c r="C207" s="25"/>
      <c r="D207" s="25"/>
      <c r="E207" s="25"/>
      <c r="F207" s="23"/>
      <c r="G207" s="23"/>
      <c r="H207" s="119"/>
      <c r="I207" s="120"/>
      <c r="J207" s="23"/>
      <c r="K207" s="23"/>
      <c r="L207" s="23"/>
      <c r="M207" s="23"/>
      <c r="N207" s="13"/>
      <c r="O207" s="13"/>
      <c r="P207" s="13"/>
      <c r="Q207" s="13"/>
      <c r="R207" s="13"/>
      <c r="S207" s="13"/>
    </row>
    <row r="208" spans="1:19" ht="15.75" x14ac:dyDescent="0.25">
      <c r="A208" s="23"/>
      <c r="B208" s="25"/>
      <c r="C208" s="25"/>
      <c r="D208" s="25"/>
      <c r="E208" s="25"/>
      <c r="F208" s="23"/>
      <c r="G208" s="23"/>
      <c r="H208" s="119"/>
      <c r="I208" s="120"/>
      <c r="J208" s="23"/>
      <c r="K208" s="23"/>
      <c r="L208" s="23"/>
      <c r="M208" s="23"/>
      <c r="N208" s="13"/>
      <c r="O208" s="13"/>
      <c r="P208" s="13"/>
      <c r="Q208" s="13"/>
      <c r="R208" s="13"/>
      <c r="S208" s="13"/>
    </row>
    <row r="209" spans="1:19" ht="15.75" x14ac:dyDescent="0.25">
      <c r="A209" s="23"/>
      <c r="B209" s="25"/>
      <c r="C209" s="25"/>
      <c r="D209" s="25"/>
      <c r="E209" s="25"/>
      <c r="F209" s="23"/>
      <c r="G209" s="23"/>
      <c r="H209" s="119"/>
      <c r="I209" s="120"/>
      <c r="J209" s="23"/>
      <c r="K209" s="23"/>
      <c r="L209" s="23"/>
      <c r="M209" s="23"/>
      <c r="N209" s="13"/>
      <c r="O209" s="13"/>
      <c r="P209" s="13"/>
      <c r="Q209" s="13"/>
      <c r="R209" s="13"/>
      <c r="S209" s="13"/>
    </row>
    <row r="210" spans="1:19" ht="15.75" x14ac:dyDescent="0.25">
      <c r="A210" s="23"/>
      <c r="B210" s="25"/>
      <c r="C210" s="25"/>
      <c r="D210" s="25"/>
      <c r="E210" s="25"/>
      <c r="F210" s="23"/>
      <c r="G210" s="23"/>
      <c r="H210" s="119"/>
      <c r="I210" s="120"/>
      <c r="J210" s="23"/>
      <c r="K210" s="23"/>
      <c r="L210" s="23"/>
      <c r="M210" s="23"/>
      <c r="N210" s="13"/>
      <c r="O210" s="13"/>
      <c r="P210" s="13"/>
      <c r="Q210" s="13"/>
      <c r="R210" s="13"/>
      <c r="S210" s="13"/>
    </row>
    <row r="211" spans="1:19" ht="15.75" x14ac:dyDescent="0.25">
      <c r="A211" s="23"/>
      <c r="B211" s="25"/>
      <c r="C211" s="25"/>
      <c r="D211" s="25"/>
      <c r="E211" s="25"/>
      <c r="F211" s="23"/>
      <c r="G211" s="23"/>
      <c r="H211" s="119"/>
      <c r="I211" s="120"/>
      <c r="J211" s="23"/>
      <c r="K211" s="23"/>
      <c r="L211" s="23"/>
      <c r="M211" s="23"/>
      <c r="N211" s="13"/>
      <c r="O211" s="13"/>
      <c r="P211" s="13"/>
      <c r="Q211" s="13"/>
      <c r="R211" s="13"/>
      <c r="S211" s="13"/>
    </row>
    <row r="212" spans="1:19" ht="15.75" x14ac:dyDescent="0.25">
      <c r="A212" s="23"/>
      <c r="B212" s="25"/>
      <c r="C212" s="25"/>
      <c r="D212" s="25"/>
      <c r="E212" s="25"/>
      <c r="F212" s="23"/>
      <c r="G212" s="23"/>
      <c r="H212" s="119"/>
      <c r="I212" s="120"/>
      <c r="J212" s="23"/>
      <c r="K212" s="23"/>
      <c r="L212" s="23"/>
      <c r="M212" s="23"/>
      <c r="N212" s="13"/>
      <c r="O212" s="13"/>
      <c r="P212" s="13"/>
      <c r="Q212" s="13"/>
      <c r="R212" s="13"/>
      <c r="S212" s="13"/>
    </row>
    <row r="213" spans="1:19" ht="15.75" x14ac:dyDescent="0.25">
      <c r="A213" s="23"/>
      <c r="B213" s="25"/>
      <c r="C213" s="25"/>
      <c r="D213" s="25"/>
      <c r="E213" s="25"/>
      <c r="F213" s="23"/>
      <c r="G213" s="23"/>
      <c r="H213" s="119"/>
      <c r="I213" s="120"/>
      <c r="J213" s="23"/>
      <c r="K213" s="23"/>
      <c r="L213" s="23"/>
      <c r="M213" s="23"/>
      <c r="N213" s="13"/>
      <c r="O213" s="13"/>
      <c r="P213" s="13"/>
      <c r="Q213" s="13"/>
      <c r="R213" s="13"/>
      <c r="S213" s="13"/>
    </row>
    <row r="214" spans="1:19" ht="15.75" x14ac:dyDescent="0.25">
      <c r="A214" s="23"/>
      <c r="B214" s="25"/>
      <c r="C214" s="25"/>
      <c r="D214" s="25"/>
      <c r="E214" s="25"/>
      <c r="F214" s="23"/>
      <c r="G214" s="23"/>
      <c r="H214" s="119"/>
      <c r="I214" s="120"/>
      <c r="J214" s="23"/>
      <c r="K214" s="23"/>
      <c r="L214" s="23"/>
      <c r="M214" s="23"/>
      <c r="N214" s="13"/>
      <c r="O214" s="13"/>
      <c r="P214" s="13"/>
      <c r="Q214" s="13"/>
      <c r="R214" s="13"/>
      <c r="S214" s="13"/>
    </row>
    <row r="215" spans="1:19" ht="15.75" x14ac:dyDescent="0.25">
      <c r="A215" s="23"/>
      <c r="B215" s="25"/>
      <c r="C215" s="25"/>
      <c r="D215" s="25"/>
      <c r="E215" s="25"/>
      <c r="F215" s="23"/>
      <c r="G215" s="23"/>
      <c r="H215" s="119"/>
      <c r="I215" s="120"/>
      <c r="J215" s="23"/>
      <c r="K215" s="23"/>
      <c r="L215" s="23"/>
      <c r="M215" s="23"/>
      <c r="N215" s="13"/>
      <c r="O215" s="13"/>
      <c r="P215" s="13"/>
      <c r="Q215" s="13"/>
      <c r="R215" s="13"/>
      <c r="S215" s="13"/>
    </row>
    <row r="216" spans="1:19" ht="15.75" x14ac:dyDescent="0.25">
      <c r="A216" s="23"/>
      <c r="B216" s="25"/>
      <c r="C216" s="25"/>
      <c r="D216" s="25"/>
      <c r="E216" s="25"/>
      <c r="F216" s="23"/>
      <c r="G216" s="23"/>
      <c r="H216" s="119"/>
      <c r="I216" s="120"/>
      <c r="J216" s="23"/>
      <c r="K216" s="23"/>
      <c r="L216" s="23"/>
      <c r="M216" s="23"/>
      <c r="N216" s="13"/>
      <c r="O216" s="13"/>
      <c r="P216" s="13"/>
      <c r="Q216" s="13"/>
      <c r="R216" s="13"/>
      <c r="S216" s="13"/>
    </row>
    <row r="217" spans="1:19" ht="15.75" x14ac:dyDescent="0.25">
      <c r="A217" s="23"/>
      <c r="B217" s="25"/>
      <c r="C217" s="25"/>
      <c r="D217" s="25"/>
      <c r="E217" s="25"/>
      <c r="F217" s="23"/>
      <c r="G217" s="23"/>
      <c r="H217" s="119"/>
      <c r="I217" s="120"/>
      <c r="J217" s="23"/>
      <c r="K217" s="23"/>
      <c r="L217" s="23"/>
      <c r="M217" s="23"/>
      <c r="N217" s="13"/>
      <c r="O217" s="13"/>
      <c r="P217" s="13"/>
      <c r="Q217" s="13"/>
      <c r="R217" s="13"/>
      <c r="S217" s="13"/>
    </row>
    <row r="218" spans="1:19" ht="15.75" x14ac:dyDescent="0.25">
      <c r="A218" s="23"/>
      <c r="B218" s="25"/>
      <c r="C218" s="25"/>
      <c r="D218" s="25"/>
      <c r="E218" s="25"/>
      <c r="F218" s="23"/>
      <c r="G218" s="23"/>
      <c r="H218" s="119"/>
      <c r="I218" s="120"/>
      <c r="J218" s="23"/>
      <c r="K218" s="23"/>
      <c r="L218" s="23"/>
      <c r="M218" s="23"/>
      <c r="N218" s="13"/>
      <c r="O218" s="13"/>
      <c r="P218" s="13"/>
      <c r="Q218" s="13"/>
      <c r="R218" s="13"/>
      <c r="S218" s="13"/>
    </row>
    <row r="219" spans="1:19" ht="15.75" x14ac:dyDescent="0.25">
      <c r="A219" s="23"/>
      <c r="B219" s="25"/>
      <c r="C219" s="25"/>
      <c r="D219" s="25"/>
      <c r="E219" s="25"/>
      <c r="F219" s="23"/>
      <c r="G219" s="23"/>
      <c r="H219" s="119"/>
      <c r="I219" s="120"/>
      <c r="J219" s="23"/>
      <c r="K219" s="23"/>
      <c r="L219" s="23"/>
      <c r="M219" s="23"/>
      <c r="N219" s="13"/>
      <c r="O219" s="13"/>
      <c r="P219" s="13"/>
      <c r="Q219" s="13"/>
      <c r="R219" s="13"/>
      <c r="S219" s="13"/>
    </row>
    <row r="220" spans="1:19" ht="15.75" x14ac:dyDescent="0.25">
      <c r="A220" s="23"/>
      <c r="B220" s="25"/>
      <c r="C220" s="25"/>
      <c r="D220" s="25"/>
      <c r="E220" s="25"/>
      <c r="F220" s="23"/>
      <c r="G220" s="23"/>
      <c r="H220" s="119"/>
      <c r="I220" s="120"/>
      <c r="J220" s="23"/>
      <c r="K220" s="23"/>
      <c r="L220" s="23"/>
      <c r="M220" s="23"/>
      <c r="N220" s="13"/>
      <c r="O220" s="13"/>
      <c r="P220" s="13"/>
      <c r="Q220" s="13"/>
      <c r="R220" s="13"/>
      <c r="S220" s="13"/>
    </row>
    <row r="221" spans="1:19" ht="15.75" x14ac:dyDescent="0.25">
      <c r="A221" s="23"/>
      <c r="B221" s="25"/>
      <c r="C221" s="25"/>
      <c r="D221" s="25"/>
      <c r="E221" s="25"/>
      <c r="F221" s="23"/>
      <c r="G221" s="23"/>
      <c r="H221" s="119"/>
      <c r="I221" s="120"/>
      <c r="J221" s="23"/>
      <c r="K221" s="23"/>
      <c r="L221" s="23"/>
      <c r="M221" s="23"/>
      <c r="N221" s="13"/>
      <c r="O221" s="13"/>
      <c r="P221" s="13"/>
      <c r="Q221" s="13"/>
      <c r="R221" s="13"/>
      <c r="S221" s="13"/>
    </row>
    <row r="222" spans="1:19" ht="15.75" x14ac:dyDescent="0.25">
      <c r="A222" s="23"/>
      <c r="B222" s="25"/>
      <c r="C222" s="25"/>
      <c r="D222" s="25"/>
      <c r="E222" s="25"/>
      <c r="F222" s="23"/>
      <c r="G222" s="23"/>
      <c r="H222" s="119"/>
      <c r="I222" s="120"/>
      <c r="J222" s="23"/>
      <c r="K222" s="23"/>
      <c r="L222" s="23"/>
      <c r="M222" s="23"/>
      <c r="N222" s="13"/>
      <c r="O222" s="13"/>
      <c r="P222" s="13"/>
      <c r="Q222" s="13"/>
      <c r="R222" s="13"/>
      <c r="S222" s="13"/>
    </row>
    <row r="223" spans="1:19" ht="15.75" x14ac:dyDescent="0.25">
      <c r="A223" s="23"/>
      <c r="B223" s="25"/>
      <c r="C223" s="25"/>
      <c r="D223" s="25"/>
      <c r="E223" s="25"/>
      <c r="F223" s="23"/>
      <c r="G223" s="23"/>
      <c r="H223" s="119"/>
      <c r="I223" s="120"/>
      <c r="J223" s="23"/>
      <c r="K223" s="23"/>
      <c r="L223" s="23"/>
      <c r="M223" s="23"/>
      <c r="N223" s="13"/>
      <c r="O223" s="13"/>
      <c r="P223" s="13"/>
      <c r="Q223" s="13"/>
      <c r="R223" s="13"/>
      <c r="S223" s="13"/>
    </row>
    <row r="224" spans="1:19" ht="15.75" x14ac:dyDescent="0.25">
      <c r="A224" s="23"/>
      <c r="B224" s="25"/>
      <c r="C224" s="25"/>
      <c r="D224" s="25"/>
      <c r="E224" s="25"/>
      <c r="F224" s="23"/>
      <c r="G224" s="23"/>
      <c r="H224" s="119"/>
      <c r="I224" s="120"/>
      <c r="J224" s="23"/>
      <c r="K224" s="23"/>
      <c r="L224" s="23"/>
      <c r="M224" s="23"/>
      <c r="N224" s="13"/>
      <c r="O224" s="13"/>
      <c r="P224" s="13"/>
      <c r="Q224" s="13"/>
      <c r="R224" s="13"/>
      <c r="S224" s="13"/>
    </row>
    <row r="225" spans="1:19" ht="15.75" x14ac:dyDescent="0.25">
      <c r="A225" s="23"/>
      <c r="B225" s="25"/>
      <c r="C225" s="25"/>
      <c r="D225" s="25"/>
      <c r="E225" s="25"/>
      <c r="F225" s="23"/>
      <c r="G225" s="23"/>
      <c r="H225" s="119"/>
      <c r="I225" s="120"/>
      <c r="J225" s="23"/>
      <c r="K225" s="23"/>
      <c r="L225" s="23"/>
      <c r="M225" s="23"/>
      <c r="N225" s="13"/>
      <c r="O225" s="13"/>
      <c r="P225" s="13"/>
      <c r="Q225" s="13"/>
      <c r="R225" s="13"/>
      <c r="S225" s="13"/>
    </row>
    <row r="226" spans="1:19" ht="15.75" x14ac:dyDescent="0.25">
      <c r="A226" s="23"/>
      <c r="B226" s="25"/>
      <c r="C226" s="25"/>
      <c r="D226" s="25"/>
      <c r="E226" s="25"/>
      <c r="F226" s="23"/>
      <c r="G226" s="23"/>
      <c r="H226" s="119"/>
      <c r="I226" s="120"/>
      <c r="J226" s="23"/>
      <c r="K226" s="23"/>
      <c r="L226" s="23"/>
      <c r="M226" s="23"/>
      <c r="N226" s="13"/>
      <c r="O226" s="13"/>
      <c r="P226" s="13"/>
      <c r="Q226" s="13"/>
      <c r="R226" s="13"/>
      <c r="S226" s="13"/>
    </row>
    <row r="227" spans="1:19" ht="15.75" x14ac:dyDescent="0.25">
      <c r="A227" s="23"/>
      <c r="B227" s="25"/>
      <c r="C227" s="25"/>
      <c r="D227" s="25"/>
      <c r="E227" s="25"/>
      <c r="F227" s="23"/>
      <c r="G227" s="23"/>
      <c r="H227" s="119"/>
      <c r="I227" s="120"/>
      <c r="J227" s="23"/>
      <c r="K227" s="23"/>
      <c r="L227" s="23"/>
      <c r="M227" s="23"/>
      <c r="N227" s="13"/>
      <c r="O227" s="13"/>
      <c r="P227" s="13"/>
      <c r="Q227" s="13"/>
      <c r="R227" s="13"/>
      <c r="S227" s="13"/>
    </row>
    <row r="228" spans="1:19" ht="15.75" x14ac:dyDescent="0.25">
      <c r="A228" s="23"/>
      <c r="B228" s="25"/>
      <c r="C228" s="25"/>
      <c r="D228" s="25"/>
      <c r="E228" s="25"/>
      <c r="F228" s="23"/>
      <c r="G228" s="23"/>
      <c r="H228" s="119"/>
      <c r="I228" s="120"/>
      <c r="J228" s="23"/>
      <c r="K228" s="23"/>
      <c r="L228" s="23"/>
      <c r="M228" s="23"/>
      <c r="N228" s="13"/>
      <c r="O228" s="13"/>
      <c r="P228" s="13"/>
      <c r="Q228" s="13"/>
      <c r="R228" s="13"/>
      <c r="S228" s="13"/>
    </row>
    <row r="229" spans="1:19" ht="15.75" x14ac:dyDescent="0.25">
      <c r="A229" s="23"/>
      <c r="B229" s="25"/>
      <c r="C229" s="25"/>
      <c r="D229" s="25"/>
      <c r="E229" s="25"/>
      <c r="F229" s="23"/>
      <c r="G229" s="23"/>
      <c r="H229" s="119"/>
      <c r="I229" s="120"/>
      <c r="J229" s="23"/>
      <c r="K229" s="23"/>
      <c r="L229" s="23"/>
      <c r="M229" s="23"/>
      <c r="N229" s="13"/>
      <c r="O229" s="13"/>
      <c r="P229" s="13"/>
      <c r="Q229" s="13"/>
      <c r="R229" s="13"/>
      <c r="S229" s="13"/>
    </row>
    <row r="230" spans="1:19" ht="15.75" x14ac:dyDescent="0.25">
      <c r="A230" s="23"/>
      <c r="B230" s="25"/>
      <c r="C230" s="25"/>
      <c r="D230" s="25"/>
      <c r="E230" s="25"/>
      <c r="F230" s="23"/>
      <c r="G230" s="23"/>
      <c r="H230" s="119"/>
      <c r="I230" s="120"/>
      <c r="J230" s="23"/>
      <c r="K230" s="23"/>
      <c r="L230" s="23"/>
      <c r="M230" s="23"/>
      <c r="N230" s="13"/>
      <c r="O230" s="13"/>
      <c r="P230" s="13"/>
      <c r="Q230" s="13"/>
      <c r="R230" s="13"/>
      <c r="S230" s="13"/>
    </row>
    <row r="231" spans="1:19" ht="15.75" x14ac:dyDescent="0.25">
      <c r="A231" s="23"/>
      <c r="B231" s="25"/>
      <c r="C231" s="25"/>
      <c r="D231" s="25"/>
      <c r="E231" s="25"/>
      <c r="F231" s="23"/>
      <c r="G231" s="23"/>
      <c r="H231" s="119"/>
      <c r="I231" s="120"/>
      <c r="J231" s="23"/>
      <c r="K231" s="23"/>
      <c r="L231" s="23"/>
      <c r="M231" s="23"/>
      <c r="N231" s="13"/>
      <c r="O231" s="13"/>
      <c r="P231" s="13"/>
      <c r="Q231" s="13"/>
      <c r="R231" s="13"/>
      <c r="S231" s="13"/>
    </row>
    <row r="232" spans="1:19" ht="15.75" x14ac:dyDescent="0.25">
      <c r="A232" s="23"/>
      <c r="B232" s="25"/>
      <c r="C232" s="25"/>
      <c r="D232" s="25"/>
      <c r="E232" s="25"/>
      <c r="F232" s="23"/>
      <c r="G232" s="23"/>
      <c r="H232" s="119"/>
      <c r="I232" s="120"/>
      <c r="J232" s="23"/>
      <c r="K232" s="23"/>
      <c r="L232" s="23"/>
      <c r="M232" s="23"/>
      <c r="N232" s="13"/>
      <c r="O232" s="13"/>
      <c r="P232" s="13"/>
      <c r="Q232" s="13"/>
      <c r="R232" s="13"/>
      <c r="S232" s="13"/>
    </row>
    <row r="233" spans="1:19" ht="15.75" x14ac:dyDescent="0.25">
      <c r="A233" s="23"/>
      <c r="B233" s="25"/>
      <c r="C233" s="25"/>
      <c r="D233" s="25"/>
      <c r="E233" s="25"/>
      <c r="F233" s="23"/>
      <c r="G233" s="23"/>
      <c r="H233" s="119"/>
      <c r="I233" s="120"/>
      <c r="J233" s="23"/>
      <c r="K233" s="23"/>
      <c r="L233" s="23"/>
      <c r="M233" s="23"/>
      <c r="N233" s="13"/>
      <c r="O233" s="13"/>
      <c r="P233" s="13"/>
      <c r="Q233" s="13"/>
      <c r="R233" s="13"/>
      <c r="S233" s="13"/>
    </row>
    <row r="234" spans="1:19" ht="15.75" x14ac:dyDescent="0.25">
      <c r="A234" s="23"/>
      <c r="B234" s="25"/>
      <c r="C234" s="25"/>
      <c r="D234" s="25"/>
      <c r="E234" s="25"/>
      <c r="F234" s="23"/>
      <c r="G234" s="23"/>
      <c r="H234" s="119"/>
      <c r="I234" s="120"/>
      <c r="J234" s="23"/>
      <c r="K234" s="23"/>
      <c r="L234" s="23"/>
      <c r="M234" s="23"/>
      <c r="N234" s="13"/>
      <c r="O234" s="13"/>
      <c r="P234" s="13"/>
      <c r="Q234" s="13"/>
      <c r="R234" s="13"/>
      <c r="S234" s="13"/>
    </row>
    <row r="235" spans="1:19" ht="15.75" x14ac:dyDescent="0.25">
      <c r="A235" s="23"/>
      <c r="B235" s="25"/>
      <c r="C235" s="25"/>
      <c r="D235" s="25"/>
      <c r="E235" s="25"/>
      <c r="F235" s="23"/>
      <c r="G235" s="23"/>
      <c r="H235" s="119"/>
      <c r="I235" s="120"/>
      <c r="J235" s="23"/>
      <c r="K235" s="23"/>
      <c r="L235" s="23"/>
      <c r="M235" s="23"/>
      <c r="N235" s="13"/>
      <c r="O235" s="13"/>
      <c r="P235" s="13"/>
      <c r="Q235" s="13"/>
      <c r="R235" s="13"/>
      <c r="S235" s="13"/>
    </row>
    <row r="236" spans="1:19" ht="15.75" x14ac:dyDescent="0.25">
      <c r="A236" s="23"/>
      <c r="B236" s="25"/>
      <c r="C236" s="25"/>
      <c r="D236" s="25"/>
      <c r="E236" s="25"/>
      <c r="F236" s="23"/>
      <c r="G236" s="23"/>
      <c r="H236" s="119"/>
      <c r="I236" s="120"/>
      <c r="J236" s="23"/>
      <c r="K236" s="23"/>
      <c r="L236" s="23"/>
      <c r="M236" s="23"/>
      <c r="N236" s="13"/>
      <c r="O236" s="13"/>
      <c r="P236" s="13"/>
      <c r="Q236" s="13"/>
      <c r="R236" s="13"/>
      <c r="S236" s="13"/>
    </row>
    <row r="237" spans="1:19" ht="15.75" x14ac:dyDescent="0.25">
      <c r="A237" s="23"/>
      <c r="B237" s="25"/>
      <c r="C237" s="25"/>
      <c r="D237" s="25"/>
      <c r="E237" s="25"/>
      <c r="F237" s="23"/>
      <c r="G237" s="23"/>
      <c r="H237" s="119"/>
      <c r="I237" s="120"/>
      <c r="J237" s="23"/>
      <c r="K237" s="23"/>
      <c r="L237" s="23"/>
      <c r="M237" s="23"/>
      <c r="N237" s="13"/>
      <c r="O237" s="13"/>
      <c r="P237" s="13"/>
      <c r="Q237" s="13"/>
      <c r="R237" s="13"/>
      <c r="S237" s="13"/>
    </row>
    <row r="238" spans="1:19" ht="15.75" x14ac:dyDescent="0.25">
      <c r="A238" s="23"/>
      <c r="B238" s="25"/>
      <c r="C238" s="25"/>
      <c r="D238" s="25"/>
      <c r="E238" s="25"/>
      <c r="F238" s="23"/>
      <c r="G238" s="23"/>
      <c r="H238" s="119"/>
      <c r="I238" s="120"/>
      <c r="J238" s="23"/>
      <c r="K238" s="23"/>
      <c r="L238" s="23"/>
      <c r="M238" s="23"/>
      <c r="N238" s="13"/>
      <c r="O238" s="13"/>
      <c r="P238" s="13"/>
      <c r="Q238" s="13"/>
      <c r="R238" s="13"/>
      <c r="S238" s="13"/>
    </row>
    <row r="239" spans="1:19" ht="15.75" x14ac:dyDescent="0.25">
      <c r="A239" s="23"/>
      <c r="B239" s="25"/>
      <c r="C239" s="25"/>
      <c r="D239" s="25"/>
      <c r="E239" s="25"/>
      <c r="F239" s="23"/>
      <c r="G239" s="23"/>
      <c r="H239" s="119"/>
      <c r="I239" s="120"/>
      <c r="J239" s="23"/>
      <c r="K239" s="23"/>
      <c r="L239" s="23"/>
      <c r="M239" s="23"/>
      <c r="N239" s="13"/>
      <c r="O239" s="13"/>
      <c r="P239" s="13"/>
      <c r="Q239" s="13"/>
      <c r="R239" s="13"/>
      <c r="S239" s="13"/>
    </row>
    <row r="240" spans="1:19" ht="15.75" x14ac:dyDescent="0.25">
      <c r="A240" s="23"/>
      <c r="B240" s="25"/>
      <c r="C240" s="25"/>
      <c r="D240" s="25"/>
      <c r="E240" s="25"/>
      <c r="F240" s="23"/>
      <c r="G240" s="23"/>
      <c r="H240" s="119"/>
      <c r="I240" s="120"/>
      <c r="J240" s="23"/>
      <c r="K240" s="23"/>
      <c r="L240" s="23"/>
      <c r="M240" s="23"/>
      <c r="N240" s="13"/>
      <c r="O240" s="13"/>
      <c r="P240" s="13"/>
      <c r="Q240" s="13"/>
      <c r="R240" s="13"/>
      <c r="S240" s="13"/>
    </row>
    <row r="241" spans="1:19" ht="15.75" x14ac:dyDescent="0.25">
      <c r="A241" s="23"/>
      <c r="B241" s="25"/>
      <c r="C241" s="25"/>
      <c r="D241" s="25"/>
      <c r="E241" s="25"/>
      <c r="F241" s="23"/>
      <c r="G241" s="23"/>
      <c r="H241" s="119"/>
      <c r="I241" s="120"/>
      <c r="J241" s="23"/>
      <c r="K241" s="23"/>
      <c r="L241" s="23"/>
      <c r="M241" s="23"/>
      <c r="N241" s="13"/>
      <c r="O241" s="13"/>
      <c r="P241" s="13"/>
      <c r="Q241" s="13"/>
      <c r="R241" s="13"/>
      <c r="S241" s="13"/>
    </row>
    <row r="242" spans="1:19" ht="15.75" x14ac:dyDescent="0.25">
      <c r="A242" s="23"/>
      <c r="B242" s="25"/>
      <c r="C242" s="25"/>
      <c r="D242" s="25"/>
      <c r="E242" s="25"/>
      <c r="F242" s="23"/>
      <c r="G242" s="23"/>
      <c r="H242" s="119"/>
      <c r="I242" s="120"/>
      <c r="J242" s="23"/>
      <c r="K242" s="23"/>
      <c r="L242" s="23"/>
      <c r="M242" s="23"/>
      <c r="N242" s="13"/>
      <c r="O242" s="13"/>
      <c r="P242" s="13"/>
      <c r="Q242" s="13"/>
      <c r="R242" s="13"/>
      <c r="S242" s="13"/>
    </row>
    <row r="243" spans="1:19" ht="15.75" x14ac:dyDescent="0.25">
      <c r="A243" s="23"/>
      <c r="B243" s="25"/>
      <c r="C243" s="25"/>
      <c r="D243" s="25"/>
      <c r="E243" s="25"/>
      <c r="F243" s="23"/>
      <c r="G243" s="23"/>
      <c r="H243" s="119"/>
      <c r="I243" s="120"/>
      <c r="J243" s="23"/>
      <c r="K243" s="23"/>
      <c r="L243" s="23"/>
      <c r="M243" s="23"/>
      <c r="N243" s="13"/>
      <c r="O243" s="13"/>
      <c r="P243" s="13"/>
      <c r="Q243" s="13"/>
      <c r="R243" s="13"/>
      <c r="S243" s="13"/>
    </row>
    <row r="244" spans="1:19" ht="15.75" x14ac:dyDescent="0.25">
      <c r="A244" s="23"/>
      <c r="B244" s="25"/>
      <c r="C244" s="25"/>
      <c r="D244" s="25"/>
      <c r="E244" s="25"/>
      <c r="F244" s="23"/>
      <c r="G244" s="23"/>
      <c r="H244" s="119"/>
      <c r="I244" s="120"/>
      <c r="J244" s="121"/>
      <c r="K244" s="121"/>
      <c r="L244" s="121"/>
      <c r="M244" s="121"/>
      <c r="N244" s="13"/>
      <c r="O244" s="13"/>
      <c r="P244" s="13"/>
      <c r="Q244" s="13"/>
      <c r="R244" s="13"/>
      <c r="S244" s="13"/>
    </row>
    <row r="245" spans="1:19" ht="15.75" x14ac:dyDescent="0.25">
      <c r="A245" s="23"/>
      <c r="B245" s="25"/>
      <c r="C245" s="25"/>
      <c r="D245" s="25"/>
      <c r="E245" s="25"/>
      <c r="F245" s="23"/>
      <c r="G245" s="23"/>
      <c r="H245" s="119"/>
      <c r="I245" s="120"/>
      <c r="J245" s="121"/>
      <c r="K245" s="121"/>
      <c r="L245" s="121"/>
      <c r="M245" s="121"/>
      <c r="N245" s="13"/>
      <c r="O245" s="13"/>
      <c r="P245" s="13"/>
      <c r="Q245" s="13"/>
      <c r="R245" s="13"/>
      <c r="S245" s="13"/>
    </row>
    <row r="246" spans="1:19" ht="15.75" x14ac:dyDescent="0.25">
      <c r="A246" s="23"/>
      <c r="B246" s="25"/>
      <c r="C246" s="25"/>
      <c r="D246" s="25"/>
      <c r="E246" s="25"/>
      <c r="F246" s="23"/>
      <c r="G246" s="23"/>
      <c r="H246" s="119"/>
      <c r="I246" s="120"/>
      <c r="J246" s="121"/>
      <c r="K246" s="121"/>
      <c r="L246" s="121"/>
      <c r="M246" s="121"/>
      <c r="N246" s="13"/>
      <c r="O246" s="13"/>
      <c r="P246" s="13"/>
      <c r="Q246" s="13"/>
      <c r="R246" s="13"/>
      <c r="S246" s="13"/>
    </row>
    <row r="247" spans="1:19" ht="15.75" x14ac:dyDescent="0.25">
      <c r="A247" s="23"/>
      <c r="B247" s="25"/>
      <c r="C247" s="25"/>
      <c r="D247" s="25"/>
      <c r="E247" s="25"/>
      <c r="F247" s="23"/>
      <c r="G247" s="23"/>
      <c r="H247" s="119"/>
      <c r="I247" s="120"/>
      <c r="J247" s="121"/>
      <c r="K247" s="121"/>
      <c r="L247" s="121"/>
      <c r="M247" s="121"/>
      <c r="N247" s="13"/>
      <c r="O247" s="13"/>
      <c r="P247" s="13"/>
      <c r="Q247" s="13"/>
      <c r="R247" s="13"/>
      <c r="S247" s="13"/>
    </row>
    <row r="248" spans="1:19" ht="15.75" x14ac:dyDescent="0.25">
      <c r="A248" s="23"/>
      <c r="B248" s="25"/>
      <c r="C248" s="25"/>
      <c r="D248" s="25"/>
      <c r="E248" s="25"/>
      <c r="F248" s="23"/>
      <c r="G248" s="23"/>
      <c r="H248" s="119"/>
      <c r="I248" s="120"/>
      <c r="J248" s="121"/>
      <c r="K248" s="121"/>
      <c r="L248" s="121"/>
      <c r="M248" s="121"/>
      <c r="N248" s="13"/>
      <c r="O248" s="13"/>
      <c r="P248" s="13"/>
      <c r="Q248" s="13"/>
      <c r="R248" s="13"/>
      <c r="S248" s="13"/>
    </row>
    <row r="249" spans="1:19" ht="15.75" x14ac:dyDescent="0.25">
      <c r="A249" s="23"/>
      <c r="B249" s="25"/>
      <c r="C249" s="25"/>
      <c r="D249" s="25"/>
      <c r="E249" s="25"/>
      <c r="F249" s="23"/>
      <c r="G249" s="23"/>
      <c r="H249" s="119"/>
      <c r="I249" s="120"/>
    </row>
    <row r="250" spans="1:19" ht="15.75" x14ac:dyDescent="0.25">
      <c r="A250" s="23"/>
      <c r="B250" s="25"/>
      <c r="C250" s="25"/>
      <c r="D250" s="25"/>
      <c r="E250" s="25"/>
      <c r="F250" s="23"/>
      <c r="G250" s="23"/>
      <c r="H250" s="119"/>
      <c r="I250" s="120"/>
    </row>
    <row r="251" spans="1:19" ht="15.75" x14ac:dyDescent="0.25">
      <c r="A251" s="23"/>
      <c r="B251" s="25"/>
      <c r="C251" s="25"/>
      <c r="D251" s="25"/>
      <c r="E251" s="25"/>
      <c r="F251" s="23"/>
      <c r="G251" s="23"/>
      <c r="H251" s="119"/>
      <c r="I251" s="120"/>
    </row>
    <row r="252" spans="1:19" ht="15.75" x14ac:dyDescent="0.25">
      <c r="A252" s="23"/>
      <c r="B252" s="25"/>
      <c r="C252" s="25"/>
      <c r="D252" s="25"/>
      <c r="E252" s="25"/>
      <c r="F252" s="23"/>
      <c r="G252" s="23"/>
      <c r="H252" s="119"/>
      <c r="I252" s="120"/>
    </row>
    <row r="253" spans="1:19" ht="15.75" x14ac:dyDescent="0.25">
      <c r="A253" s="23"/>
      <c r="B253" s="25"/>
      <c r="C253" s="25"/>
      <c r="D253" s="25"/>
      <c r="E253" s="25"/>
      <c r="F253" s="23"/>
      <c r="G253" s="23"/>
      <c r="H253" s="119"/>
      <c r="I253" s="120"/>
    </row>
    <row r="254" spans="1:19" ht="15.75" x14ac:dyDescent="0.25">
      <c r="A254" s="23"/>
      <c r="B254" s="25"/>
      <c r="C254" s="25"/>
      <c r="D254" s="25"/>
      <c r="E254" s="25"/>
      <c r="F254" s="23"/>
      <c r="G254" s="23"/>
      <c r="H254" s="119"/>
      <c r="I254" s="120"/>
    </row>
    <row r="255" spans="1:19" ht="15.75" x14ac:dyDescent="0.25">
      <c r="A255" s="23"/>
      <c r="B255" s="25"/>
      <c r="C255" s="25"/>
      <c r="D255" s="25"/>
      <c r="E255" s="25"/>
      <c r="F255" s="23"/>
      <c r="G255" s="23"/>
      <c r="H255" s="119"/>
      <c r="I255" s="120"/>
    </row>
    <row r="256" spans="1:19" ht="15.75" x14ac:dyDescent="0.25">
      <c r="A256" s="23"/>
      <c r="B256" s="25"/>
      <c r="C256" s="25"/>
      <c r="D256" s="25"/>
      <c r="E256" s="25"/>
      <c r="F256" s="23"/>
      <c r="G256" s="23"/>
      <c r="H256" s="119"/>
      <c r="I256" s="120"/>
    </row>
    <row r="257" spans="1:9" ht="15.75" x14ac:dyDescent="0.25">
      <c r="A257" s="121"/>
      <c r="B257" s="25"/>
      <c r="C257" s="25"/>
      <c r="D257" s="25"/>
      <c r="E257" s="25"/>
      <c r="F257" s="121"/>
      <c r="G257" s="121"/>
      <c r="H257" s="122"/>
      <c r="I257" s="123"/>
    </row>
    <row r="258" spans="1:9" ht="15.75" x14ac:dyDescent="0.25">
      <c r="A258" s="121"/>
      <c r="B258" s="25"/>
      <c r="C258" s="25"/>
      <c r="D258" s="25"/>
      <c r="E258" s="25"/>
      <c r="F258" s="121"/>
      <c r="G258" s="121"/>
      <c r="H258" s="122"/>
      <c r="I258" s="123"/>
    </row>
    <row r="259" spans="1:9" ht="15.75" x14ac:dyDescent="0.25">
      <c r="A259" s="121"/>
      <c r="B259" s="25"/>
      <c r="C259" s="25"/>
      <c r="D259" s="25"/>
      <c r="E259" s="25"/>
      <c r="F259" s="121"/>
      <c r="G259" s="121"/>
      <c r="H259" s="122"/>
      <c r="I259" s="123"/>
    </row>
    <row r="260" spans="1:9" ht="15.75" x14ac:dyDescent="0.25">
      <c r="A260" s="121"/>
      <c r="B260" s="25"/>
      <c r="C260" s="25"/>
      <c r="D260" s="25"/>
      <c r="E260" s="25"/>
      <c r="F260" s="121"/>
      <c r="G260" s="121"/>
      <c r="H260" s="122"/>
      <c r="I260" s="123"/>
    </row>
    <row r="261" spans="1:9" ht="15.75" x14ac:dyDescent="0.25">
      <c r="A261" s="121"/>
      <c r="B261" s="25"/>
      <c r="C261" s="25"/>
      <c r="D261" s="25"/>
      <c r="E261" s="25"/>
      <c r="F261" s="121"/>
      <c r="G261" s="121"/>
      <c r="H261" s="122"/>
      <c r="I261" s="123"/>
    </row>
  </sheetData>
  <mergeCells count="1">
    <mergeCell ref="B107:E107"/>
  </mergeCells>
  <pageMargins left="0.7" right="0.7" top="0.75" bottom="0.75" header="0.3" footer="0.3"/>
  <pageSetup scale="56" orientation="portrait" r:id="rId1"/>
  <rowBreaks count="1" manualBreakCount="1">
    <brk id="7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9"/>
  <sheetViews>
    <sheetView tabSelected="1" view="pageBreakPreview" topLeftCell="A9" zoomScaleNormal="100" zoomScaleSheetLayoutView="100" workbookViewId="0">
      <selection activeCell="G26" sqref="G26"/>
    </sheetView>
  </sheetViews>
  <sheetFormatPr defaultColWidth="9.140625" defaultRowHeight="15" x14ac:dyDescent="0.25"/>
  <cols>
    <col min="1" max="1" width="9.140625" style="126"/>
    <col min="2" max="2" width="67.85546875" style="127" customWidth="1"/>
    <col min="3" max="3" width="9.140625" style="127"/>
    <col min="4" max="4" width="15.28515625" style="241" customWidth="1"/>
    <col min="5" max="5" width="11" style="1" bestFit="1" customWidth="1"/>
    <col min="6" max="16384" width="9.140625" style="1"/>
  </cols>
  <sheetData>
    <row r="1" spans="1:8" ht="22.5" customHeight="1" x14ac:dyDescent="0.25">
      <c r="A1" s="616" t="s">
        <v>407</v>
      </c>
      <c r="B1" s="617"/>
      <c r="C1" s="617"/>
      <c r="D1" s="618"/>
    </row>
    <row r="2" spans="1:8" ht="18" customHeight="1" x14ac:dyDescent="0.25">
      <c r="A2" s="613" t="s">
        <v>448</v>
      </c>
      <c r="B2" s="614"/>
      <c r="C2" s="614"/>
      <c r="D2" s="615"/>
    </row>
    <row r="3" spans="1:8" ht="16.5" customHeight="1" x14ac:dyDescent="0.25">
      <c r="A3" s="213"/>
      <c r="B3" s="125"/>
      <c r="C3" s="125"/>
      <c r="D3" s="489"/>
    </row>
    <row r="4" spans="1:8" ht="21" customHeight="1" x14ac:dyDescent="0.25">
      <c r="A4" s="243"/>
      <c r="B4" s="488" t="s">
        <v>28</v>
      </c>
      <c r="C4" s="486"/>
      <c r="D4" s="227"/>
    </row>
    <row r="5" spans="1:8" ht="21" customHeight="1" x14ac:dyDescent="0.25">
      <c r="A5" s="198">
        <v>1</v>
      </c>
      <c r="B5" s="242" t="s">
        <v>77</v>
      </c>
      <c r="C5" s="230">
        <v>1</v>
      </c>
      <c r="D5" s="231">
        <f>SUM(Preliminaries!F9)</f>
        <v>0</v>
      </c>
    </row>
    <row r="6" spans="1:8" ht="21" customHeight="1" x14ac:dyDescent="0.25">
      <c r="A6" s="198"/>
      <c r="B6" s="242"/>
      <c r="C6" s="230"/>
      <c r="D6" s="231"/>
    </row>
    <row r="7" spans="1:8" ht="21" customHeight="1" x14ac:dyDescent="0.25">
      <c r="A7" s="201">
        <v>2</v>
      </c>
      <c r="B7" s="229" t="s">
        <v>140</v>
      </c>
      <c r="C7" s="230">
        <v>1</v>
      </c>
      <c r="D7" s="231">
        <f>SUM('Borehole drilling'!F45)</f>
        <v>0</v>
      </c>
    </row>
    <row r="8" spans="1:8" ht="21" customHeight="1" x14ac:dyDescent="0.25">
      <c r="A8" s="201"/>
      <c r="B8" s="229"/>
      <c r="C8" s="230"/>
      <c r="D8" s="231"/>
    </row>
    <row r="9" spans="1:8" ht="20.25" customHeight="1" x14ac:dyDescent="0.25">
      <c r="A9" s="198">
        <v>3</v>
      </c>
      <c r="B9" s="228" t="s">
        <v>62</v>
      </c>
      <c r="C9" s="201">
        <v>1</v>
      </c>
      <c r="D9" s="232">
        <f>SUM('New elevated water tank'!G24)</f>
        <v>0</v>
      </c>
    </row>
    <row r="10" spans="1:8" ht="20.25" customHeight="1" x14ac:dyDescent="0.25">
      <c r="A10" s="198"/>
      <c r="B10" s="228"/>
      <c r="C10" s="201"/>
      <c r="D10" s="232"/>
    </row>
    <row r="11" spans="1:8" ht="20.25" customHeight="1" x14ac:dyDescent="0.25">
      <c r="A11" s="201">
        <v>4</v>
      </c>
      <c r="B11" s="228" t="s">
        <v>248</v>
      </c>
      <c r="C11" s="201">
        <v>1</v>
      </c>
      <c r="D11" s="232">
        <f>SUM('Borehole supplies'!F14)</f>
        <v>0</v>
      </c>
    </row>
    <row r="12" spans="1:8" ht="20.25" customHeight="1" x14ac:dyDescent="0.25">
      <c r="A12" s="244"/>
      <c r="B12" s="529"/>
      <c r="C12" s="234"/>
      <c r="D12" s="232"/>
    </row>
    <row r="13" spans="1:8" ht="21.75" customHeight="1" x14ac:dyDescent="0.25">
      <c r="A13" s="201">
        <v>6</v>
      </c>
      <c r="B13" s="228" t="s">
        <v>247</v>
      </c>
      <c r="C13" s="234">
        <v>1</v>
      </c>
      <c r="D13" s="232">
        <f>SUM('Distribution Piping'!F17)</f>
        <v>0</v>
      </c>
      <c r="H13"/>
    </row>
    <row r="14" spans="1:8" ht="21.75" customHeight="1" x14ac:dyDescent="0.25">
      <c r="A14" s="244"/>
      <c r="B14" s="233"/>
      <c r="C14" s="234"/>
      <c r="D14" s="232"/>
      <c r="H14"/>
    </row>
    <row r="15" spans="1:8" ht="21.75" customHeight="1" x14ac:dyDescent="0.25">
      <c r="A15" s="201">
        <v>7</v>
      </c>
      <c r="B15" s="233" t="s">
        <v>411</v>
      </c>
      <c r="C15" s="234">
        <v>1</v>
      </c>
      <c r="D15" s="232">
        <f>SUM('Generator &amp; Caretakers room'!F8)</f>
        <v>0</v>
      </c>
    </row>
    <row r="16" spans="1:8" ht="21.75" customHeight="1" x14ac:dyDescent="0.25">
      <c r="A16" s="201"/>
      <c r="B16" s="233"/>
      <c r="C16" s="234"/>
      <c r="D16" s="232"/>
    </row>
    <row r="17" spans="1:4" ht="29.25" customHeight="1" x14ac:dyDescent="0.25">
      <c r="A17" s="201">
        <v>8</v>
      </c>
      <c r="B17" s="199" t="s">
        <v>429</v>
      </c>
      <c r="C17" s="201">
        <v>1</v>
      </c>
      <c r="D17" s="232">
        <f>SUM('Water Kiosk'!F32)</f>
        <v>0</v>
      </c>
    </row>
    <row r="18" spans="1:4" ht="21" customHeight="1" x14ac:dyDescent="0.25">
      <c r="A18" s="201"/>
      <c r="B18" s="199"/>
      <c r="C18" s="234"/>
      <c r="D18" s="232"/>
    </row>
    <row r="19" spans="1:4" ht="21" customHeight="1" x14ac:dyDescent="0.25">
      <c r="A19" s="201">
        <v>9</v>
      </c>
      <c r="B19" s="199" t="s">
        <v>301</v>
      </c>
      <c r="C19" s="234">
        <v>1</v>
      </c>
      <c r="D19" s="232">
        <f>SUM('Toilet &amp; Septic'!F37)</f>
        <v>0</v>
      </c>
    </row>
    <row r="20" spans="1:4" ht="21" customHeight="1" x14ac:dyDescent="0.25">
      <c r="A20" s="201"/>
      <c r="B20" s="199"/>
      <c r="C20" s="234"/>
      <c r="D20" s="232"/>
    </row>
    <row r="21" spans="1:4" ht="21" customHeight="1" x14ac:dyDescent="0.25">
      <c r="A21" s="201">
        <v>10</v>
      </c>
      <c r="B21" s="199" t="s">
        <v>405</v>
      </c>
      <c r="C21" s="234">
        <v>1</v>
      </c>
      <c r="D21" s="232">
        <f>SUM('Solar Support Structure'!I171)</f>
        <v>0</v>
      </c>
    </row>
    <row r="22" spans="1:4" ht="21" customHeight="1" x14ac:dyDescent="0.25">
      <c r="A22" s="201"/>
      <c r="B22" s="199"/>
      <c r="C22" s="234"/>
      <c r="D22" s="232"/>
    </row>
    <row r="23" spans="1:4" ht="21" customHeight="1" x14ac:dyDescent="0.25">
      <c r="A23" s="201">
        <v>11</v>
      </c>
      <c r="B23" s="199" t="s">
        <v>406</v>
      </c>
      <c r="C23" s="234">
        <v>1</v>
      </c>
      <c r="D23" s="232">
        <f>SUM('Solar Installation'!I28)</f>
        <v>0</v>
      </c>
    </row>
    <row r="24" spans="1:4" ht="21" customHeight="1" x14ac:dyDescent="0.25">
      <c r="A24" s="201"/>
      <c r="B24" s="199"/>
      <c r="C24" s="234"/>
      <c r="D24" s="232"/>
    </row>
    <row r="25" spans="1:4" ht="21" customHeight="1" x14ac:dyDescent="0.25">
      <c r="A25" s="201">
        <v>12</v>
      </c>
      <c r="B25" s="199" t="s">
        <v>250</v>
      </c>
      <c r="C25" s="234">
        <v>1</v>
      </c>
      <c r="D25" s="232">
        <f>SUM(Fencing!I124)</f>
        <v>0</v>
      </c>
    </row>
    <row r="26" spans="1:4" ht="21" customHeight="1" x14ac:dyDescent="0.25">
      <c r="A26" s="201"/>
      <c r="B26" s="199"/>
      <c r="C26" s="234"/>
      <c r="D26" s="232"/>
    </row>
    <row r="27" spans="1:4" ht="18" customHeight="1" x14ac:dyDescent="0.25">
      <c r="A27" s="213"/>
      <c r="B27" s="235" t="s">
        <v>447</v>
      </c>
      <c r="C27" s="236"/>
      <c r="D27" s="237">
        <f>SUM(D5:D25)</f>
        <v>0</v>
      </c>
    </row>
    <row r="28" spans="1:4" ht="18" customHeight="1" thickBot="1" x14ac:dyDescent="0.3">
      <c r="A28" s="245"/>
      <c r="B28" s="238"/>
      <c r="C28" s="239"/>
      <c r="D28" s="240"/>
    </row>
    <row r="29" spans="1:4" ht="40.5" customHeight="1" thickBot="1" x14ac:dyDescent="0.3">
      <c r="A29" s="246"/>
      <c r="B29" s="536" t="s">
        <v>449</v>
      </c>
      <c r="C29" s="532">
        <v>2</v>
      </c>
      <c r="D29" s="533">
        <f>D27*C29</f>
        <v>0</v>
      </c>
    </row>
  </sheetData>
  <mergeCells count="2">
    <mergeCell ref="A2:D2"/>
    <mergeCell ref="A1:D1"/>
  </mergeCells>
  <pageMargins left="0.7" right="0.7" top="0.75" bottom="0.75" header="0.3" footer="0.3"/>
  <pageSetup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5"/>
  <sheetViews>
    <sheetView view="pageBreakPreview" zoomScale="106" zoomScaleNormal="100" zoomScaleSheetLayoutView="106" workbookViewId="0">
      <selection activeCell="J12" sqref="J12"/>
    </sheetView>
  </sheetViews>
  <sheetFormatPr defaultColWidth="8.85546875" defaultRowHeight="15" x14ac:dyDescent="0.2"/>
  <cols>
    <col min="1" max="1" width="8.85546875" style="133"/>
    <col min="2" max="2" width="57.5703125" style="225" customWidth="1"/>
    <col min="3" max="3" width="9.140625" style="133"/>
    <col min="4" max="4" width="9.28515625" style="133" bestFit="1" customWidth="1"/>
    <col min="5" max="5" width="15.5703125" style="311" bestFit="1" customWidth="1"/>
    <col min="6" max="6" width="14.7109375" style="289" customWidth="1"/>
    <col min="7" max="16384" width="8.85546875" style="225"/>
  </cols>
  <sheetData>
    <row r="1" spans="1:6" x14ac:dyDescent="0.2">
      <c r="A1" s="541" t="s">
        <v>251</v>
      </c>
      <c r="B1" s="542"/>
      <c r="C1" s="542"/>
      <c r="D1" s="542"/>
      <c r="E1" s="542"/>
      <c r="F1" s="543"/>
    </row>
    <row r="2" spans="1:6" ht="15.6" customHeight="1" x14ac:dyDescent="0.2">
      <c r="A2" s="549" t="s">
        <v>448</v>
      </c>
      <c r="B2" s="550"/>
      <c r="C2" s="550"/>
      <c r="D2" s="550"/>
      <c r="E2" s="550"/>
      <c r="F2" s="551"/>
    </row>
    <row r="3" spans="1:6" x14ac:dyDescent="0.2">
      <c r="A3" s="230"/>
      <c r="B3" s="481"/>
      <c r="C3" s="230"/>
      <c r="D3" s="230"/>
      <c r="E3" s="482"/>
      <c r="F3" s="278"/>
    </row>
    <row r="4" spans="1:6" x14ac:dyDescent="0.2">
      <c r="A4" s="280" t="s">
        <v>48</v>
      </c>
      <c r="B4" s="279" t="s">
        <v>63</v>
      </c>
      <c r="C4" s="280" t="s">
        <v>43</v>
      </c>
      <c r="D4" s="125" t="s">
        <v>42</v>
      </c>
      <c r="E4" s="307" t="s">
        <v>79</v>
      </c>
      <c r="F4" s="128" t="s">
        <v>78</v>
      </c>
    </row>
    <row r="5" spans="1:6" ht="18" customHeight="1" x14ac:dyDescent="0.2">
      <c r="A5" s="280" t="s">
        <v>81</v>
      </c>
      <c r="B5" s="279" t="s">
        <v>82</v>
      </c>
      <c r="C5" s="281"/>
      <c r="D5" s="129"/>
      <c r="E5" s="308"/>
      <c r="F5" s="282"/>
    </row>
    <row r="6" spans="1:6" ht="30.75" customHeight="1" x14ac:dyDescent="0.2">
      <c r="A6" s="281" t="s">
        <v>83</v>
      </c>
      <c r="B6" s="283" t="s">
        <v>84</v>
      </c>
      <c r="C6" s="281" t="s">
        <v>80</v>
      </c>
      <c r="D6" s="129">
        <v>1</v>
      </c>
      <c r="E6" s="308"/>
      <c r="F6" s="313">
        <f>E6*D6</f>
        <v>0</v>
      </c>
    </row>
    <row r="7" spans="1:6" ht="18.75" customHeight="1" x14ac:dyDescent="0.2">
      <c r="A7" s="280" t="s">
        <v>45</v>
      </c>
      <c r="B7" s="279" t="s">
        <v>85</v>
      </c>
      <c r="C7" s="281"/>
      <c r="D7" s="129"/>
      <c r="E7" s="308"/>
      <c r="F7" s="282"/>
    </row>
    <row r="8" spans="1:6" ht="21" customHeight="1" x14ac:dyDescent="0.2">
      <c r="A8" s="281" t="s">
        <v>86</v>
      </c>
      <c r="B8" s="283" t="s">
        <v>87</v>
      </c>
      <c r="C8" s="281" t="s">
        <v>47</v>
      </c>
      <c r="D8" s="129">
        <v>2</v>
      </c>
      <c r="E8" s="308"/>
      <c r="F8" s="130">
        <f>E8*D8</f>
        <v>0</v>
      </c>
    </row>
    <row r="9" spans="1:6" ht="24.75" customHeight="1" x14ac:dyDescent="0.2">
      <c r="A9" s="281" t="s">
        <v>88</v>
      </c>
      <c r="B9" s="283" t="s">
        <v>89</v>
      </c>
      <c r="C9" s="281" t="s">
        <v>47</v>
      </c>
      <c r="D9" s="129">
        <v>200</v>
      </c>
      <c r="E9" s="308"/>
      <c r="F9" s="130">
        <f>E9*D9</f>
        <v>0</v>
      </c>
    </row>
    <row r="10" spans="1:6" ht="19.5" customHeight="1" x14ac:dyDescent="0.2">
      <c r="A10" s="281" t="s">
        <v>90</v>
      </c>
      <c r="B10" s="283" t="s">
        <v>91</v>
      </c>
      <c r="C10" s="281" t="s">
        <v>29</v>
      </c>
      <c r="D10" s="129">
        <v>1</v>
      </c>
      <c r="E10" s="308"/>
      <c r="F10" s="130">
        <f>E10*D10</f>
        <v>0</v>
      </c>
    </row>
    <row r="11" spans="1:6" ht="30" customHeight="1" x14ac:dyDescent="0.2">
      <c r="A11" s="281" t="s">
        <v>92</v>
      </c>
      <c r="B11" s="283" t="s">
        <v>93</v>
      </c>
      <c r="C11" s="281" t="s">
        <v>29</v>
      </c>
      <c r="D11" s="129">
        <v>100</v>
      </c>
      <c r="E11" s="308"/>
      <c r="F11" s="130">
        <f>E11*D11</f>
        <v>0</v>
      </c>
    </row>
    <row r="12" spans="1:6" ht="30" customHeight="1" x14ac:dyDescent="0.2">
      <c r="A12" s="281"/>
      <c r="B12" s="279" t="s">
        <v>34</v>
      </c>
      <c r="C12" s="281"/>
      <c r="D12" s="129"/>
      <c r="E12" s="308"/>
      <c r="F12" s="313">
        <f>SUM(F8:F11)</f>
        <v>0</v>
      </c>
    </row>
    <row r="13" spans="1:6" ht="21.75" customHeight="1" x14ac:dyDescent="0.2">
      <c r="A13" s="280" t="s">
        <v>46</v>
      </c>
      <c r="B13" s="279" t="s">
        <v>94</v>
      </c>
      <c r="C13" s="281"/>
      <c r="D13" s="129"/>
      <c r="E13" s="308"/>
      <c r="F13" s="282"/>
    </row>
    <row r="14" spans="1:6" ht="35.25" customHeight="1" x14ac:dyDescent="0.2">
      <c r="A14" s="281" t="s">
        <v>95</v>
      </c>
      <c r="B14" s="283" t="s">
        <v>96</v>
      </c>
      <c r="C14" s="281" t="s">
        <v>29</v>
      </c>
      <c r="D14" s="129">
        <v>1</v>
      </c>
      <c r="E14" s="308"/>
      <c r="F14" s="130">
        <f t="shared" ref="F14:F21" si="0">E14*D14</f>
        <v>0</v>
      </c>
    </row>
    <row r="15" spans="1:6" ht="30" customHeight="1" x14ac:dyDescent="0.2">
      <c r="A15" s="281" t="s">
        <v>97</v>
      </c>
      <c r="B15" s="283" t="s">
        <v>98</v>
      </c>
      <c r="C15" s="281" t="s">
        <v>47</v>
      </c>
      <c r="D15" s="129">
        <v>160</v>
      </c>
      <c r="E15" s="308"/>
      <c r="F15" s="130">
        <f t="shared" si="0"/>
        <v>0</v>
      </c>
    </row>
    <row r="16" spans="1:6" ht="31.5" customHeight="1" x14ac:dyDescent="0.2">
      <c r="A16" s="281" t="s">
        <v>99</v>
      </c>
      <c r="B16" s="283" t="s">
        <v>100</v>
      </c>
      <c r="C16" s="281" t="s">
        <v>47</v>
      </c>
      <c r="D16" s="129">
        <v>40</v>
      </c>
      <c r="E16" s="308"/>
      <c r="F16" s="130">
        <f t="shared" si="0"/>
        <v>0</v>
      </c>
    </row>
    <row r="17" spans="1:6" ht="23.25" customHeight="1" x14ac:dyDescent="0.2">
      <c r="A17" s="281" t="s">
        <v>101</v>
      </c>
      <c r="B17" s="283" t="s">
        <v>102</v>
      </c>
      <c r="C17" s="281" t="s">
        <v>29</v>
      </c>
      <c r="D17" s="129">
        <v>30</v>
      </c>
      <c r="E17" s="308"/>
      <c r="F17" s="130">
        <f t="shared" si="0"/>
        <v>0</v>
      </c>
    </row>
    <row r="18" spans="1:6" ht="18" customHeight="1" x14ac:dyDescent="0.2">
      <c r="A18" s="281" t="s">
        <v>103</v>
      </c>
      <c r="B18" s="283" t="s">
        <v>104</v>
      </c>
      <c r="C18" s="281" t="s">
        <v>29</v>
      </c>
      <c r="D18" s="129">
        <v>1</v>
      </c>
      <c r="E18" s="308"/>
      <c r="F18" s="130">
        <f t="shared" si="0"/>
        <v>0</v>
      </c>
    </row>
    <row r="19" spans="1:6" ht="18" customHeight="1" x14ac:dyDescent="0.2">
      <c r="A19" s="281" t="s">
        <v>105</v>
      </c>
      <c r="B19" s="283" t="s">
        <v>106</v>
      </c>
      <c r="C19" s="281" t="s">
        <v>253</v>
      </c>
      <c r="D19" s="129">
        <v>5</v>
      </c>
      <c r="E19" s="308"/>
      <c r="F19" s="130">
        <f t="shared" si="0"/>
        <v>0</v>
      </c>
    </row>
    <row r="20" spans="1:6" ht="18.75" customHeight="1" x14ac:dyDescent="0.2">
      <c r="A20" s="281" t="s">
        <v>107</v>
      </c>
      <c r="B20" s="283" t="s">
        <v>108</v>
      </c>
      <c r="C20" s="281" t="s">
        <v>253</v>
      </c>
      <c r="D20" s="129">
        <v>2</v>
      </c>
      <c r="E20" s="308"/>
      <c r="F20" s="130">
        <f t="shared" si="0"/>
        <v>0</v>
      </c>
    </row>
    <row r="21" spans="1:6" ht="20.25" customHeight="1" x14ac:dyDescent="0.2">
      <c r="A21" s="281" t="s">
        <v>109</v>
      </c>
      <c r="B21" s="283" t="s">
        <v>110</v>
      </c>
      <c r="C21" s="281" t="s">
        <v>47</v>
      </c>
      <c r="D21" s="129">
        <v>2</v>
      </c>
      <c r="E21" s="308"/>
      <c r="F21" s="130">
        <f t="shared" si="0"/>
        <v>0</v>
      </c>
    </row>
    <row r="22" spans="1:6" ht="20.25" customHeight="1" x14ac:dyDescent="0.2">
      <c r="A22" s="281"/>
      <c r="B22" s="279" t="s">
        <v>34</v>
      </c>
      <c r="C22" s="281"/>
      <c r="D22" s="129"/>
      <c r="E22" s="308"/>
      <c r="F22" s="313">
        <f>SUM(F14:F21)</f>
        <v>0</v>
      </c>
    </row>
    <row r="23" spans="1:6" ht="18.75" customHeight="1" x14ac:dyDescent="0.2">
      <c r="A23" s="280" t="s">
        <v>66</v>
      </c>
      <c r="B23" s="279" t="s">
        <v>111</v>
      </c>
      <c r="C23" s="281"/>
      <c r="D23" s="129"/>
      <c r="E23" s="308"/>
      <c r="F23" s="282"/>
    </row>
    <row r="24" spans="1:6" ht="33.75" customHeight="1" x14ac:dyDescent="0.2">
      <c r="A24" s="281" t="s">
        <v>112</v>
      </c>
      <c r="B24" s="283" t="s">
        <v>113</v>
      </c>
      <c r="C24" s="281" t="s">
        <v>29</v>
      </c>
      <c r="D24" s="129">
        <v>1</v>
      </c>
      <c r="E24" s="308"/>
      <c r="F24" s="130">
        <f>E24*D24</f>
        <v>0</v>
      </c>
    </row>
    <row r="25" spans="1:6" ht="34.5" customHeight="1" x14ac:dyDescent="0.2">
      <c r="A25" s="544" t="s">
        <v>114</v>
      </c>
      <c r="B25" s="545" t="s">
        <v>115</v>
      </c>
      <c r="C25" s="544" t="s">
        <v>47</v>
      </c>
      <c r="D25" s="546">
        <v>200</v>
      </c>
      <c r="E25" s="547"/>
      <c r="F25" s="548">
        <f>E25*D25</f>
        <v>0</v>
      </c>
    </row>
    <row r="26" spans="1:6" ht="13.5" customHeight="1" x14ac:dyDescent="0.2">
      <c r="A26" s="544"/>
      <c r="B26" s="545"/>
      <c r="C26" s="544"/>
      <c r="D26" s="546"/>
      <c r="E26" s="547"/>
      <c r="F26" s="548"/>
    </row>
    <row r="27" spans="1:6" ht="17.25" x14ac:dyDescent="0.2">
      <c r="A27" s="281" t="s">
        <v>116</v>
      </c>
      <c r="B27" s="283" t="s">
        <v>106</v>
      </c>
      <c r="C27" s="281" t="s">
        <v>253</v>
      </c>
      <c r="D27" s="129">
        <v>5</v>
      </c>
      <c r="E27" s="308"/>
      <c r="F27" s="130">
        <f>E27*D27</f>
        <v>0</v>
      </c>
    </row>
    <row r="28" spans="1:6" ht="17.25" x14ac:dyDescent="0.2">
      <c r="A28" s="281" t="s">
        <v>117</v>
      </c>
      <c r="B28" s="283" t="s">
        <v>108</v>
      </c>
      <c r="C28" s="281" t="s">
        <v>253</v>
      </c>
      <c r="D28" s="129">
        <v>2</v>
      </c>
      <c r="E28" s="308"/>
      <c r="F28" s="130">
        <f>E28*D28</f>
        <v>0</v>
      </c>
    </row>
    <row r="29" spans="1:6" ht="16.5" customHeight="1" x14ac:dyDescent="0.2">
      <c r="A29" s="281" t="s">
        <v>118</v>
      </c>
      <c r="B29" s="283" t="s">
        <v>110</v>
      </c>
      <c r="C29" s="281" t="s">
        <v>47</v>
      </c>
      <c r="D29" s="129">
        <v>2</v>
      </c>
      <c r="E29" s="308"/>
      <c r="F29" s="130">
        <f>E29*D29</f>
        <v>0</v>
      </c>
    </row>
    <row r="30" spans="1:6" ht="16.5" customHeight="1" x14ac:dyDescent="0.2">
      <c r="A30" s="281"/>
      <c r="B30" s="279" t="s">
        <v>34</v>
      </c>
      <c r="C30" s="281"/>
      <c r="D30" s="129"/>
      <c r="E30" s="308"/>
      <c r="F30" s="313">
        <f>SUM(F24:F29)</f>
        <v>0</v>
      </c>
    </row>
    <row r="31" spans="1:6" ht="21.75" customHeight="1" x14ac:dyDescent="0.2">
      <c r="A31" s="280" t="s">
        <v>67</v>
      </c>
      <c r="B31" s="279" t="s">
        <v>119</v>
      </c>
      <c r="C31" s="281"/>
      <c r="D31" s="129"/>
      <c r="E31" s="308"/>
      <c r="F31" s="284"/>
    </row>
    <row r="32" spans="1:6" ht="21" customHeight="1" x14ac:dyDescent="0.2">
      <c r="A32" s="281" t="s">
        <v>120</v>
      </c>
      <c r="B32" s="283" t="s">
        <v>121</v>
      </c>
      <c r="C32" s="281" t="s">
        <v>71</v>
      </c>
      <c r="D32" s="129">
        <v>6</v>
      </c>
      <c r="E32" s="308"/>
      <c r="F32" s="130">
        <f t="shared" ref="F32:F43" si="1">E32*D32</f>
        <v>0</v>
      </c>
    </row>
    <row r="33" spans="1:6" ht="18.75" customHeight="1" x14ac:dyDescent="0.2">
      <c r="A33" s="281" t="s">
        <v>122</v>
      </c>
      <c r="B33" s="283" t="s">
        <v>123</v>
      </c>
      <c r="C33" s="281" t="s">
        <v>71</v>
      </c>
      <c r="D33" s="129">
        <v>2</v>
      </c>
      <c r="E33" s="308"/>
      <c r="F33" s="130">
        <f t="shared" si="1"/>
        <v>0</v>
      </c>
    </row>
    <row r="34" spans="1:6" ht="20.25" customHeight="1" x14ac:dyDescent="0.2">
      <c r="A34" s="281" t="s">
        <v>124</v>
      </c>
      <c r="B34" s="283" t="s">
        <v>125</v>
      </c>
      <c r="C34" s="281" t="s">
        <v>71</v>
      </c>
      <c r="D34" s="129">
        <v>5</v>
      </c>
      <c r="E34" s="308"/>
      <c r="F34" s="130">
        <f t="shared" si="1"/>
        <v>0</v>
      </c>
    </row>
    <row r="35" spans="1:6" ht="20.25" customHeight="1" x14ac:dyDescent="0.2">
      <c r="A35" s="281" t="s">
        <v>126</v>
      </c>
      <c r="B35" s="283" t="s">
        <v>127</v>
      </c>
      <c r="C35" s="281" t="s">
        <v>71</v>
      </c>
      <c r="D35" s="129">
        <v>24</v>
      </c>
      <c r="E35" s="308"/>
      <c r="F35" s="130">
        <f t="shared" si="1"/>
        <v>0</v>
      </c>
    </row>
    <row r="36" spans="1:6" ht="19.5" customHeight="1" x14ac:dyDescent="0.2">
      <c r="A36" s="281" t="s">
        <v>128</v>
      </c>
      <c r="B36" s="283" t="s">
        <v>129</v>
      </c>
      <c r="C36" s="281" t="s">
        <v>71</v>
      </c>
      <c r="D36" s="129">
        <v>12</v>
      </c>
      <c r="E36" s="308"/>
      <c r="F36" s="130">
        <f t="shared" si="1"/>
        <v>0</v>
      </c>
    </row>
    <row r="37" spans="1:6" ht="17.25" customHeight="1" x14ac:dyDescent="0.2">
      <c r="A37" s="281" t="s">
        <v>130</v>
      </c>
      <c r="B37" s="283" t="s">
        <v>131</v>
      </c>
      <c r="C37" s="281" t="s">
        <v>29</v>
      </c>
      <c r="D37" s="129">
        <v>1</v>
      </c>
      <c r="E37" s="308"/>
      <c r="F37" s="130">
        <f t="shared" si="1"/>
        <v>0</v>
      </c>
    </row>
    <row r="38" spans="1:6" ht="17.25" customHeight="1" x14ac:dyDescent="0.2">
      <c r="A38" s="281" t="s">
        <v>132</v>
      </c>
      <c r="B38" s="283" t="s">
        <v>133</v>
      </c>
      <c r="C38" s="281" t="s">
        <v>29</v>
      </c>
      <c r="D38" s="129">
        <v>1</v>
      </c>
      <c r="E38" s="308"/>
      <c r="F38" s="130">
        <f t="shared" si="1"/>
        <v>0</v>
      </c>
    </row>
    <row r="39" spans="1:6" ht="18.75" customHeight="1" x14ac:dyDescent="0.2">
      <c r="A39" s="281" t="s">
        <v>134</v>
      </c>
      <c r="B39" s="283" t="s">
        <v>135</v>
      </c>
      <c r="C39" s="281" t="s">
        <v>29</v>
      </c>
      <c r="D39" s="129">
        <v>1</v>
      </c>
      <c r="E39" s="308"/>
      <c r="F39" s="130">
        <f t="shared" si="1"/>
        <v>0</v>
      </c>
    </row>
    <row r="40" spans="1:6" ht="19.5" customHeight="1" x14ac:dyDescent="0.2">
      <c r="A40" s="306" t="s">
        <v>136</v>
      </c>
      <c r="B40" s="285" t="s">
        <v>137</v>
      </c>
      <c r="C40" s="286" t="s">
        <v>29</v>
      </c>
      <c r="D40" s="131">
        <v>1</v>
      </c>
      <c r="E40" s="309"/>
      <c r="F40" s="132">
        <f t="shared" si="1"/>
        <v>0</v>
      </c>
    </row>
    <row r="41" spans="1:6" ht="19.5" customHeight="1" x14ac:dyDescent="0.2">
      <c r="A41" s="314"/>
      <c r="B41" s="287" t="s">
        <v>34</v>
      </c>
      <c r="C41" s="288"/>
      <c r="D41" s="315"/>
      <c r="E41" s="310"/>
      <c r="F41" s="316">
        <f>SUM(F32:F40)</f>
        <v>0</v>
      </c>
    </row>
    <row r="42" spans="1:6" ht="19.5" customHeight="1" x14ac:dyDescent="0.2">
      <c r="A42" s="314"/>
      <c r="B42" s="287"/>
      <c r="C42" s="288"/>
      <c r="D42" s="315"/>
      <c r="E42" s="310"/>
      <c r="F42" s="316"/>
    </row>
    <row r="43" spans="1:6" ht="17.25" customHeight="1" x14ac:dyDescent="0.2">
      <c r="A43" s="280" t="s">
        <v>69</v>
      </c>
      <c r="B43" s="279" t="s">
        <v>138</v>
      </c>
      <c r="C43" s="281" t="s">
        <v>139</v>
      </c>
      <c r="D43" s="125">
        <v>1</v>
      </c>
      <c r="E43" s="308"/>
      <c r="F43" s="313">
        <f t="shared" si="1"/>
        <v>0</v>
      </c>
    </row>
    <row r="44" spans="1:6" ht="17.25" customHeight="1" x14ac:dyDescent="0.2">
      <c r="A44" s="280"/>
      <c r="B44" s="279"/>
      <c r="C44" s="281"/>
      <c r="D44" s="125"/>
      <c r="E44" s="308"/>
      <c r="F44" s="130"/>
    </row>
    <row r="45" spans="1:6" x14ac:dyDescent="0.2">
      <c r="A45" s="198"/>
      <c r="B45" s="279" t="s">
        <v>254</v>
      </c>
      <c r="C45" s="198"/>
      <c r="D45" s="198"/>
      <c r="E45" s="317"/>
      <c r="F45" s="273">
        <f>SUM(F43,F41,F30,F22,F12,F6)</f>
        <v>0</v>
      </c>
    </row>
  </sheetData>
  <mergeCells count="8">
    <mergeCell ref="A1:F1"/>
    <mergeCell ref="A25:A26"/>
    <mergeCell ref="B25:B26"/>
    <mergeCell ref="C25:C26"/>
    <mergeCell ref="D25:D26"/>
    <mergeCell ref="E25:E26"/>
    <mergeCell ref="F25:F26"/>
    <mergeCell ref="A2:F2"/>
  </mergeCells>
  <pageMargins left="0.7" right="0.7" top="0.75" bottom="0.75" header="0.3" footer="0.3"/>
  <pageSetup scale="69" orientation="portrait" r:id="rId1"/>
  <ignoredErrors>
    <ignoredError sqref="F4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4"/>
  <sheetViews>
    <sheetView view="pageBreakPreview" zoomScale="106" zoomScaleNormal="100" zoomScaleSheetLayoutView="106" workbookViewId="0">
      <selection activeCell="J9" sqref="J9"/>
    </sheetView>
  </sheetViews>
  <sheetFormatPr defaultColWidth="8.7109375" defaultRowHeight="14.25" x14ac:dyDescent="0.2"/>
  <cols>
    <col min="1" max="1" width="8.7109375" style="126"/>
    <col min="2" max="2" width="8.7109375" style="127"/>
    <col min="3" max="3" width="72.7109375" style="127" customWidth="1"/>
    <col min="4" max="5" width="8.7109375" style="126"/>
    <col min="6" max="6" width="13.140625" style="276" customWidth="1"/>
    <col min="7" max="7" width="17.42578125" style="276" customWidth="1"/>
    <col min="8" max="16384" width="8.7109375" style="127"/>
  </cols>
  <sheetData>
    <row r="1" spans="1:8" ht="15.6" customHeight="1" thickBot="1" x14ac:dyDescent="0.25">
      <c r="A1" s="497"/>
      <c r="B1" s="561" t="s">
        <v>412</v>
      </c>
      <c r="C1" s="561"/>
      <c r="D1" s="189"/>
      <c r="E1" s="189"/>
      <c r="F1" s="498"/>
      <c r="G1" s="497"/>
      <c r="H1" s="192"/>
    </row>
    <row r="2" spans="1:8" ht="21.6" customHeight="1" thickBot="1" x14ac:dyDescent="0.25">
      <c r="A2" s="499"/>
      <c r="B2" s="562" t="s">
        <v>448</v>
      </c>
      <c r="C2" s="562"/>
      <c r="D2" s="500"/>
      <c r="E2" s="500"/>
      <c r="F2" s="501"/>
      <c r="G2" s="499"/>
      <c r="H2" s="192"/>
    </row>
    <row r="3" spans="1:8" ht="15" customHeight="1" x14ac:dyDescent="0.2">
      <c r="A3" s="502"/>
      <c r="B3" s="563" t="s">
        <v>413</v>
      </c>
      <c r="C3" s="563"/>
      <c r="D3" s="503"/>
      <c r="E3" s="503"/>
      <c r="F3" s="504"/>
      <c r="G3" s="505"/>
      <c r="H3" s="277"/>
    </row>
    <row r="4" spans="1:8" ht="15" x14ac:dyDescent="0.2">
      <c r="A4" s="506"/>
      <c r="B4" s="507"/>
      <c r="C4" s="507"/>
      <c r="D4" s="507"/>
      <c r="E4" s="507"/>
      <c r="F4" s="508"/>
      <c r="G4" s="509"/>
    </row>
    <row r="5" spans="1:8" s="225" customFormat="1" ht="15.75" thickBot="1" x14ac:dyDescent="0.25">
      <c r="A5" s="510" t="s">
        <v>36</v>
      </c>
      <c r="B5" s="564" t="s">
        <v>0</v>
      </c>
      <c r="C5" s="565"/>
      <c r="D5" s="511" t="s">
        <v>1</v>
      </c>
      <c r="E5" s="512" t="s">
        <v>2</v>
      </c>
      <c r="F5" s="513" t="s">
        <v>414</v>
      </c>
      <c r="G5" s="514" t="s">
        <v>415</v>
      </c>
    </row>
    <row r="6" spans="1:8" s="225" customFormat="1" ht="15" x14ac:dyDescent="0.2">
      <c r="A6" s="515">
        <v>1</v>
      </c>
      <c r="B6" s="554" t="s">
        <v>51</v>
      </c>
      <c r="C6" s="555"/>
      <c r="D6" s="555"/>
      <c r="E6" s="555"/>
      <c r="F6" s="555"/>
      <c r="G6" s="556"/>
    </row>
    <row r="7" spans="1:8" s="248" customFormat="1" ht="48.6" customHeight="1" x14ac:dyDescent="0.25">
      <c r="A7" s="516">
        <v>1.1100000000000001</v>
      </c>
      <c r="B7" s="552" t="s">
        <v>416</v>
      </c>
      <c r="C7" s="557"/>
      <c r="D7" s="129" t="s">
        <v>52</v>
      </c>
      <c r="E7" s="517">
        <v>39.89</v>
      </c>
      <c r="F7" s="518"/>
      <c r="G7" s="519">
        <f>E7*F7</f>
        <v>0</v>
      </c>
    </row>
    <row r="8" spans="1:8" s="247" customFormat="1" ht="48.6" customHeight="1" x14ac:dyDescent="0.25">
      <c r="A8" s="516">
        <v>1.1200000000000001</v>
      </c>
      <c r="B8" s="567" t="s">
        <v>417</v>
      </c>
      <c r="C8" s="568"/>
      <c r="D8" s="129" t="s">
        <v>52</v>
      </c>
      <c r="E8" s="517">
        <v>1.2</v>
      </c>
      <c r="F8" s="518"/>
      <c r="G8" s="519">
        <f>E8*F8</f>
        <v>0</v>
      </c>
    </row>
    <row r="9" spans="1:8" s="247" customFormat="1" ht="42.6" customHeight="1" x14ac:dyDescent="0.25">
      <c r="A9" s="516">
        <v>1.1299999999999999</v>
      </c>
      <c r="B9" s="567" t="s">
        <v>418</v>
      </c>
      <c r="C9" s="568"/>
      <c r="D9" s="129" t="s">
        <v>52</v>
      </c>
      <c r="E9" s="517">
        <f>1.4*1.4*0.6*6</f>
        <v>7.0559999999999983</v>
      </c>
      <c r="F9" s="518"/>
      <c r="G9" s="519">
        <f>E9*F9</f>
        <v>0</v>
      </c>
    </row>
    <row r="10" spans="1:8" s="225" customFormat="1" ht="15" x14ac:dyDescent="0.2">
      <c r="A10" s="520">
        <v>2</v>
      </c>
      <c r="B10" s="554" t="s">
        <v>53</v>
      </c>
      <c r="C10" s="555"/>
      <c r="D10" s="555"/>
      <c r="E10" s="555"/>
      <c r="F10" s="555"/>
      <c r="G10" s="556"/>
    </row>
    <row r="11" spans="1:8" s="247" customFormat="1" ht="47.45" customHeight="1" x14ac:dyDescent="0.25">
      <c r="A11" s="521">
        <v>2.11</v>
      </c>
      <c r="B11" s="552" t="s">
        <v>419</v>
      </c>
      <c r="C11" s="553"/>
      <c r="D11" s="129" t="s">
        <v>52</v>
      </c>
      <c r="E11" s="517">
        <v>5.83</v>
      </c>
      <c r="F11" s="518"/>
      <c r="G11" s="519">
        <f>E11*F11</f>
        <v>0</v>
      </c>
    </row>
    <row r="12" spans="1:8" s="247" customFormat="1" ht="32.1" customHeight="1" x14ac:dyDescent="0.25">
      <c r="A12" s="521">
        <v>2.15</v>
      </c>
      <c r="B12" s="569" t="s">
        <v>420</v>
      </c>
      <c r="C12" s="570"/>
      <c r="D12" s="190" t="s">
        <v>52</v>
      </c>
      <c r="E12" s="522">
        <v>9.32</v>
      </c>
      <c r="F12" s="518"/>
      <c r="G12" s="519">
        <f>E12*F12</f>
        <v>0</v>
      </c>
    </row>
    <row r="13" spans="1:8" s="247" customFormat="1" ht="15" x14ac:dyDescent="0.25">
      <c r="A13" s="523">
        <v>3</v>
      </c>
      <c r="B13" s="555" t="s">
        <v>54</v>
      </c>
      <c r="C13" s="555"/>
      <c r="D13" s="555"/>
      <c r="E13" s="555"/>
      <c r="F13" s="555"/>
      <c r="G13" s="556"/>
    </row>
    <row r="14" spans="1:8" s="247" customFormat="1" ht="59.45" customHeight="1" x14ac:dyDescent="0.25">
      <c r="A14" s="521">
        <v>3.11</v>
      </c>
      <c r="B14" s="552" t="s">
        <v>421</v>
      </c>
      <c r="C14" s="553"/>
      <c r="D14" s="129" t="s">
        <v>52</v>
      </c>
      <c r="E14" s="517">
        <f>3.4*6.4*0.15</f>
        <v>3.2640000000000002</v>
      </c>
      <c r="F14" s="518"/>
      <c r="G14" s="519">
        <f>E14*F14</f>
        <v>0</v>
      </c>
    </row>
    <row r="15" spans="1:8" s="247" customFormat="1" ht="17.100000000000001" customHeight="1" x14ac:dyDescent="0.2">
      <c r="A15" s="521">
        <v>3.13</v>
      </c>
      <c r="B15" s="552" t="s">
        <v>422</v>
      </c>
      <c r="C15" s="566"/>
      <c r="D15" s="524" t="s">
        <v>55</v>
      </c>
      <c r="E15" s="517">
        <v>17</v>
      </c>
      <c r="F15" s="525"/>
      <c r="G15" s="519">
        <f>E15*F15</f>
        <v>0</v>
      </c>
    </row>
    <row r="16" spans="1:8" s="247" customFormat="1" ht="60.6" customHeight="1" x14ac:dyDescent="0.25">
      <c r="A16" s="521">
        <v>3.14</v>
      </c>
      <c r="B16" s="552" t="s">
        <v>423</v>
      </c>
      <c r="C16" s="553"/>
      <c r="D16" s="129" t="s">
        <v>52</v>
      </c>
      <c r="E16" s="517">
        <f>18.8*1.5*0.12</f>
        <v>3.3840000000000003</v>
      </c>
      <c r="F16" s="518"/>
      <c r="G16" s="519">
        <f>E16*F16</f>
        <v>0</v>
      </c>
    </row>
    <row r="17" spans="1:7" s="247" customFormat="1" ht="44.1" customHeight="1" x14ac:dyDescent="0.25">
      <c r="A17" s="521">
        <v>3.16</v>
      </c>
      <c r="B17" s="552" t="s">
        <v>424</v>
      </c>
      <c r="C17" s="553"/>
      <c r="D17" s="129" t="s">
        <v>52</v>
      </c>
      <c r="E17" s="517">
        <f>3.2*6.2*0.1</f>
        <v>1.9840000000000004</v>
      </c>
      <c r="F17" s="518"/>
      <c r="G17" s="519">
        <f>E17*F17</f>
        <v>0</v>
      </c>
    </row>
    <row r="18" spans="1:7" s="247" customFormat="1" ht="15" x14ac:dyDescent="0.25">
      <c r="A18" s="526">
        <v>4</v>
      </c>
      <c r="B18" s="554" t="s">
        <v>56</v>
      </c>
      <c r="C18" s="555"/>
      <c r="D18" s="555"/>
      <c r="E18" s="555"/>
      <c r="F18" s="555"/>
      <c r="G18" s="556"/>
    </row>
    <row r="19" spans="1:7" s="247" customFormat="1" ht="61.15" customHeight="1" x14ac:dyDescent="0.25">
      <c r="A19" s="521">
        <v>4.1100000000000003</v>
      </c>
      <c r="B19" s="552" t="s">
        <v>425</v>
      </c>
      <c r="C19" s="557"/>
      <c r="D19" s="524" t="s">
        <v>57</v>
      </c>
      <c r="E19" s="527">
        <v>0.02</v>
      </c>
      <c r="F19" s="518"/>
      <c r="G19" s="519">
        <f>E19*F19</f>
        <v>0</v>
      </c>
    </row>
    <row r="20" spans="1:7" s="247" customFormat="1" ht="17.100000000000001" customHeight="1" x14ac:dyDescent="0.25">
      <c r="A20" s="521">
        <v>4.13</v>
      </c>
      <c r="B20" s="552" t="s">
        <v>58</v>
      </c>
      <c r="C20" s="566"/>
      <c r="D20" s="524" t="s">
        <v>59</v>
      </c>
      <c r="E20" s="527">
        <v>0.4</v>
      </c>
      <c r="F20" s="518"/>
      <c r="G20" s="519">
        <f>E20*F20</f>
        <v>0</v>
      </c>
    </row>
    <row r="21" spans="1:7" s="247" customFormat="1" ht="16.5" customHeight="1" x14ac:dyDescent="0.25">
      <c r="A21" s="521">
        <v>4.1399999999999997</v>
      </c>
      <c r="B21" s="552" t="s">
        <v>60</v>
      </c>
      <c r="C21" s="566"/>
      <c r="D21" s="524" t="s">
        <v>61</v>
      </c>
      <c r="E21" s="527">
        <v>16</v>
      </c>
      <c r="F21" s="518"/>
      <c r="G21" s="519">
        <f>E21*F21</f>
        <v>0</v>
      </c>
    </row>
    <row r="22" spans="1:7" s="247" customFormat="1" ht="43.15" customHeight="1" x14ac:dyDescent="0.25">
      <c r="A22" s="521">
        <v>4.1500000000000004</v>
      </c>
      <c r="B22" s="552" t="s">
        <v>426</v>
      </c>
      <c r="C22" s="566"/>
      <c r="D22" s="524" t="s">
        <v>3</v>
      </c>
      <c r="E22" s="527">
        <v>1</v>
      </c>
      <c r="F22" s="518"/>
      <c r="G22" s="519">
        <f>E22*F22</f>
        <v>0</v>
      </c>
    </row>
    <row r="23" spans="1:7" s="247" customFormat="1" ht="40.9" customHeight="1" thickBot="1" x14ac:dyDescent="0.3">
      <c r="A23" s="521">
        <v>4.16</v>
      </c>
      <c r="B23" s="552" t="s">
        <v>427</v>
      </c>
      <c r="C23" s="557"/>
      <c r="D23" s="524" t="s">
        <v>57</v>
      </c>
      <c r="E23" s="527">
        <v>1</v>
      </c>
      <c r="F23" s="518"/>
      <c r="G23" s="519">
        <f>E23*F23</f>
        <v>0</v>
      </c>
    </row>
    <row r="24" spans="1:7" s="225" customFormat="1" ht="15.75" thickBot="1" x14ac:dyDescent="0.25">
      <c r="A24" s="558" t="s">
        <v>4</v>
      </c>
      <c r="B24" s="559"/>
      <c r="C24" s="559"/>
      <c r="D24" s="560"/>
      <c r="E24" s="560"/>
      <c r="F24" s="560"/>
      <c r="G24" s="528">
        <f>SUM(G7:G9:G11:G12:G14:G17:G19:G23)</f>
        <v>0</v>
      </c>
    </row>
  </sheetData>
  <mergeCells count="23">
    <mergeCell ref="B14:C14"/>
    <mergeCell ref="B7:C7"/>
    <mergeCell ref="B8:C8"/>
    <mergeCell ref="B9:C9"/>
    <mergeCell ref="B10:G10"/>
    <mergeCell ref="B12:C12"/>
    <mergeCell ref="B13:G13"/>
    <mergeCell ref="B17:C17"/>
    <mergeCell ref="B18:G18"/>
    <mergeCell ref="B23:C23"/>
    <mergeCell ref="A24:F24"/>
    <mergeCell ref="B1:C1"/>
    <mergeCell ref="B2:C2"/>
    <mergeCell ref="B3:C3"/>
    <mergeCell ref="B5:C5"/>
    <mergeCell ref="B6:G6"/>
    <mergeCell ref="B21:C21"/>
    <mergeCell ref="B22:C22"/>
    <mergeCell ref="B15:C15"/>
    <mergeCell ref="B16:C16"/>
    <mergeCell ref="B19:C19"/>
    <mergeCell ref="B20:C20"/>
    <mergeCell ref="B11:C11"/>
  </mergeCells>
  <pageMargins left="0.7" right="0.7" top="0.75" bottom="0.75" header="0.3" footer="0.3"/>
  <pageSetup scale="65" orientation="portrait" r:id="rId1"/>
  <colBreaks count="1" manualBreakCount="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view="pageBreakPreview" zoomScaleNormal="95" zoomScaleSheetLayoutView="100" workbookViewId="0">
      <selection activeCell="L9" sqref="L9"/>
    </sheetView>
  </sheetViews>
  <sheetFormatPr defaultRowHeight="15" x14ac:dyDescent="0.25"/>
  <cols>
    <col min="1" max="1" width="8.85546875" style="127"/>
    <col min="2" max="2" width="54.42578125" style="127" customWidth="1"/>
    <col min="3" max="3" width="8.85546875" style="127"/>
    <col min="4" max="4" width="9.42578125" style="127" bestFit="1" customWidth="1"/>
    <col min="5" max="5" width="13.7109375" style="276" customWidth="1"/>
    <col min="6" max="6" width="15.85546875" style="134" customWidth="1"/>
  </cols>
  <sheetData>
    <row r="1" spans="1:8" ht="18" customHeight="1" thickBot="1" x14ac:dyDescent="0.3">
      <c r="A1" s="571" t="s">
        <v>252</v>
      </c>
      <c r="B1" s="571"/>
      <c r="C1" s="571"/>
      <c r="D1" s="571"/>
      <c r="E1" s="571"/>
      <c r="F1" s="572"/>
      <c r="G1" s="2"/>
      <c r="H1" s="3"/>
    </row>
    <row r="2" spans="1:8" ht="15.75" x14ac:dyDescent="0.25">
      <c r="A2" s="215"/>
      <c r="B2" s="549" t="s">
        <v>448</v>
      </c>
      <c r="C2" s="550"/>
      <c r="D2" s="550"/>
      <c r="E2" s="550"/>
      <c r="F2" s="551"/>
    </row>
    <row r="3" spans="1:8" ht="15.75" x14ac:dyDescent="0.25">
      <c r="A3" s="486"/>
      <c r="B3" s="483"/>
      <c r="C3" s="483"/>
      <c r="D3" s="483"/>
      <c r="E3" s="483"/>
      <c r="F3" s="487"/>
    </row>
    <row r="4" spans="1:8" x14ac:dyDescent="0.25">
      <c r="A4" s="485" t="s">
        <v>29</v>
      </c>
      <c r="B4" s="484" t="s">
        <v>0</v>
      </c>
      <c r="C4" s="255" t="s">
        <v>1</v>
      </c>
      <c r="D4" s="256" t="s">
        <v>2</v>
      </c>
      <c r="E4" s="257" t="s">
        <v>30</v>
      </c>
      <c r="F4" s="258" t="s">
        <v>4</v>
      </c>
    </row>
    <row r="5" spans="1:8" s="4" customFormat="1" ht="50.45" customHeight="1" x14ac:dyDescent="0.25">
      <c r="A5" s="228">
        <v>1</v>
      </c>
      <c r="B5" s="259" t="s">
        <v>223</v>
      </c>
      <c r="C5" s="201" t="s">
        <v>5</v>
      </c>
      <c r="D5" s="201">
        <v>1</v>
      </c>
      <c r="E5" s="191"/>
      <c r="F5" s="260">
        <f>D5*E5</f>
        <v>0</v>
      </c>
    </row>
    <row r="6" spans="1:8" ht="42.6" customHeight="1" x14ac:dyDescent="0.25">
      <c r="A6" s="228">
        <v>2</v>
      </c>
      <c r="B6" s="199" t="s">
        <v>31</v>
      </c>
      <c r="C6" s="201" t="s">
        <v>5</v>
      </c>
      <c r="D6" s="201">
        <v>25</v>
      </c>
      <c r="E6" s="260"/>
      <c r="F6" s="260">
        <f t="shared" ref="F6" si="0">D6*E6</f>
        <v>0</v>
      </c>
    </row>
    <row r="7" spans="1:8" s="4" customFormat="1" ht="21.75" customHeight="1" x14ac:dyDescent="0.25">
      <c r="A7" s="228">
        <v>3</v>
      </c>
      <c r="B7" s="228" t="s">
        <v>32</v>
      </c>
      <c r="C7" s="201" t="s">
        <v>5</v>
      </c>
      <c r="D7" s="201">
        <v>1</v>
      </c>
      <c r="E7" s="191"/>
      <c r="F7" s="260">
        <f>D7*E7</f>
        <v>0</v>
      </c>
    </row>
    <row r="8" spans="1:8" s="4" customFormat="1" ht="45" customHeight="1" x14ac:dyDescent="0.25">
      <c r="A8" s="228">
        <v>4</v>
      </c>
      <c r="B8" s="199" t="s">
        <v>222</v>
      </c>
      <c r="C8" s="201" t="s">
        <v>36</v>
      </c>
      <c r="D8" s="201">
        <v>1</v>
      </c>
      <c r="E8" s="191"/>
      <c r="F8" s="260">
        <f>D8*E8</f>
        <v>0</v>
      </c>
    </row>
    <row r="9" spans="1:8" s="4" customFormat="1" ht="45" x14ac:dyDescent="0.25">
      <c r="A9" s="228">
        <v>5</v>
      </c>
      <c r="B9" s="259" t="s">
        <v>428</v>
      </c>
      <c r="C9" s="261" t="s">
        <v>33</v>
      </c>
      <c r="D9" s="262">
        <v>1</v>
      </c>
      <c r="E9" s="263"/>
      <c r="F9" s="264">
        <f t="shared" ref="F9:F11" si="1">D9*E9</f>
        <v>0</v>
      </c>
    </row>
    <row r="10" spans="1:8" s="4" customFormat="1" ht="30" x14ac:dyDescent="0.25">
      <c r="A10" s="228">
        <v>6</v>
      </c>
      <c r="B10" s="259" t="s">
        <v>256</v>
      </c>
      <c r="C10" s="261" t="s">
        <v>29</v>
      </c>
      <c r="D10" s="262">
        <v>1</v>
      </c>
      <c r="E10" s="263"/>
      <c r="F10" s="264">
        <f t="shared" si="1"/>
        <v>0</v>
      </c>
    </row>
    <row r="11" spans="1:8" s="4" customFormat="1" x14ac:dyDescent="0.25">
      <c r="A11" s="228">
        <v>7</v>
      </c>
      <c r="B11" s="259" t="s">
        <v>257</v>
      </c>
      <c r="C11" s="261" t="s">
        <v>33</v>
      </c>
      <c r="D11" s="262">
        <v>1</v>
      </c>
      <c r="E11" s="263"/>
      <c r="F11" s="264">
        <f t="shared" si="1"/>
        <v>0</v>
      </c>
    </row>
    <row r="12" spans="1:8" x14ac:dyDescent="0.25">
      <c r="A12" s="265"/>
      <c r="B12" s="266" t="s">
        <v>34</v>
      </c>
      <c r="C12" s="267"/>
      <c r="D12" s="268"/>
      <c r="E12" s="269"/>
      <c r="F12" s="270">
        <f>SUM(F5:F11)</f>
        <v>0</v>
      </c>
    </row>
    <row r="13" spans="1:8" x14ac:dyDescent="0.25">
      <c r="A13" s="265"/>
      <c r="B13" s="266"/>
      <c r="C13" s="267"/>
      <c r="D13" s="268"/>
      <c r="E13" s="269"/>
      <c r="F13" s="270"/>
    </row>
    <row r="14" spans="1:8" ht="15.75" x14ac:dyDescent="0.25">
      <c r="A14" s="215"/>
      <c r="B14" s="271" t="s">
        <v>35</v>
      </c>
      <c r="C14" s="226"/>
      <c r="D14" s="226"/>
      <c r="E14" s="272"/>
      <c r="F14" s="273">
        <f>SUM(F12)</f>
        <v>0</v>
      </c>
    </row>
    <row r="15" spans="1:8" x14ac:dyDescent="0.25">
      <c r="A15" s="215"/>
      <c r="B15" s="215"/>
      <c r="C15" s="215"/>
      <c r="D15" s="215"/>
      <c r="E15" s="274"/>
      <c r="F15" s="275"/>
    </row>
  </sheetData>
  <mergeCells count="2">
    <mergeCell ref="A1:F1"/>
    <mergeCell ref="B2:F2"/>
  </mergeCells>
  <pageMargins left="0.7" right="0.7" top="0.75" bottom="0.75" header="0.3" footer="0.3"/>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4"/>
  <sheetViews>
    <sheetView view="pageBreakPreview" zoomScale="98" zoomScaleNormal="115" zoomScaleSheetLayoutView="98" workbookViewId="0">
      <selection activeCell="P11" sqref="P11"/>
    </sheetView>
  </sheetViews>
  <sheetFormatPr defaultRowHeight="15" x14ac:dyDescent="0.25"/>
  <cols>
    <col min="1" max="1" width="7.28515625" style="185" customWidth="1"/>
    <col min="2" max="2" width="52.7109375" style="139" customWidth="1"/>
    <col min="3" max="3" width="7.28515625" style="185" customWidth="1"/>
    <col min="4" max="4" width="9" style="185" customWidth="1"/>
    <col min="5" max="5" width="10.85546875" style="188" customWidth="1"/>
    <col min="6" max="6" width="20.42578125" style="186" customWidth="1"/>
  </cols>
  <sheetData>
    <row r="1" spans="1:6" x14ac:dyDescent="0.25">
      <c r="A1" s="537" t="s">
        <v>440</v>
      </c>
      <c r="B1" s="538"/>
      <c r="C1" s="538"/>
      <c r="D1" s="538"/>
      <c r="E1" s="538"/>
      <c r="F1" s="538"/>
    </row>
    <row r="2" spans="1:6" x14ac:dyDescent="0.25">
      <c r="A2" s="539" t="s">
        <v>448</v>
      </c>
      <c r="B2" s="540"/>
      <c r="C2" s="540"/>
      <c r="D2" s="540"/>
      <c r="E2" s="540"/>
      <c r="F2" s="540"/>
    </row>
    <row r="3" spans="1:6" ht="30.75" thickBot="1" x14ac:dyDescent="0.3">
      <c r="A3" s="135" t="s">
        <v>48</v>
      </c>
      <c r="B3" s="136" t="s">
        <v>63</v>
      </c>
      <c r="C3" s="136" t="s">
        <v>43</v>
      </c>
      <c r="D3" s="136" t="s">
        <v>224</v>
      </c>
      <c r="E3" s="137" t="s">
        <v>225</v>
      </c>
      <c r="F3" s="138" t="s">
        <v>226</v>
      </c>
    </row>
    <row r="4" spans="1:6" ht="15.75" thickBot="1" x14ac:dyDescent="0.3">
      <c r="A4" s="136" t="s">
        <v>44</v>
      </c>
      <c r="B4" s="140" t="s">
        <v>227</v>
      </c>
      <c r="C4" s="141"/>
      <c r="D4" s="141"/>
      <c r="E4" s="142"/>
      <c r="F4" s="143"/>
    </row>
    <row r="5" spans="1:6" ht="49.15" customHeight="1" thickBot="1" x14ac:dyDescent="0.3">
      <c r="A5" s="144">
        <v>1</v>
      </c>
      <c r="B5" s="145" t="s">
        <v>442</v>
      </c>
      <c r="C5" s="146" t="s">
        <v>52</v>
      </c>
      <c r="D5" s="147">
        <f>0.4*0.6*500</f>
        <v>120</v>
      </c>
      <c r="E5" s="148"/>
      <c r="F5" s="149">
        <f>(D5*E5)</f>
        <v>0</v>
      </c>
    </row>
    <row r="6" spans="1:6" ht="66.599999999999994" customHeight="1" thickBot="1" x14ac:dyDescent="0.3">
      <c r="A6" s="144">
        <v>2</v>
      </c>
      <c r="B6" s="145" t="s">
        <v>228</v>
      </c>
      <c r="C6" s="146" t="s">
        <v>229</v>
      </c>
      <c r="D6" s="150">
        <v>500</v>
      </c>
      <c r="E6" s="148"/>
      <c r="F6" s="149">
        <f t="shared" ref="F6:F10" si="0">(D6*E6)</f>
        <v>0</v>
      </c>
    </row>
    <row r="7" spans="1:6" ht="30.75" thickBot="1" x14ac:dyDescent="0.3">
      <c r="A7" s="144">
        <v>3</v>
      </c>
      <c r="B7" s="145" t="s">
        <v>441</v>
      </c>
      <c r="C7" s="146" t="s">
        <v>229</v>
      </c>
      <c r="D7" s="150">
        <v>500</v>
      </c>
      <c r="E7" s="148"/>
      <c r="F7" s="149">
        <f>(D7*E7)</f>
        <v>0</v>
      </c>
    </row>
    <row r="8" spans="1:6" ht="18.600000000000001" customHeight="1" thickBot="1" x14ac:dyDescent="0.3">
      <c r="A8" s="144">
        <v>4</v>
      </c>
      <c r="B8" s="151" t="s">
        <v>230</v>
      </c>
      <c r="C8" s="152" t="s">
        <v>3</v>
      </c>
      <c r="D8" s="152">
        <v>1</v>
      </c>
      <c r="E8" s="153"/>
      <c r="F8" s="154">
        <f t="shared" si="0"/>
        <v>0</v>
      </c>
    </row>
    <row r="9" spans="1:6" ht="34.5" customHeight="1" thickBot="1" x14ac:dyDescent="0.3">
      <c r="A9" s="144">
        <v>5</v>
      </c>
      <c r="B9" s="145" t="s">
        <v>231</v>
      </c>
      <c r="C9" s="146" t="s">
        <v>80</v>
      </c>
      <c r="D9" s="146">
        <v>6</v>
      </c>
      <c r="E9" s="148"/>
      <c r="F9" s="149">
        <f t="shared" si="0"/>
        <v>0</v>
      </c>
    </row>
    <row r="10" spans="1:6" ht="16.5" thickBot="1" x14ac:dyDescent="0.3">
      <c r="A10" s="144">
        <v>6</v>
      </c>
      <c r="B10" s="145" t="s">
        <v>232</v>
      </c>
      <c r="C10" s="152" t="s">
        <v>80</v>
      </c>
      <c r="D10" s="152">
        <v>1</v>
      </c>
      <c r="E10" s="153"/>
      <c r="F10" s="154">
        <f t="shared" si="0"/>
        <v>0</v>
      </c>
    </row>
    <row r="11" spans="1:6" s="4" customFormat="1" ht="15.75" thickBot="1" x14ac:dyDescent="0.3">
      <c r="A11" s="136"/>
      <c r="B11" s="189" t="s">
        <v>233</v>
      </c>
      <c r="C11" s="141"/>
      <c r="D11" s="141"/>
      <c r="E11" s="141"/>
      <c r="F11" s="155">
        <f>SUM(F5:F10)</f>
        <v>0</v>
      </c>
    </row>
    <row r="12" spans="1:6" ht="16.5" thickBot="1" x14ac:dyDescent="0.3">
      <c r="A12" s="156" t="s">
        <v>45</v>
      </c>
      <c r="B12" s="157" t="s">
        <v>234</v>
      </c>
      <c r="C12" s="158"/>
      <c r="D12" s="159"/>
      <c r="E12" s="160"/>
      <c r="F12" s="161"/>
    </row>
    <row r="13" spans="1:6" ht="30.75" thickBot="1" x14ac:dyDescent="0.3">
      <c r="A13" s="162">
        <v>1</v>
      </c>
      <c r="B13" s="145" t="s">
        <v>235</v>
      </c>
      <c r="C13" s="163" t="s">
        <v>5</v>
      </c>
      <c r="D13" s="163">
        <f>200/6</f>
        <v>33.333333333333336</v>
      </c>
      <c r="E13" s="164"/>
      <c r="F13" s="165">
        <f t="shared" ref="F13:F14" si="1">(E13*D13)</f>
        <v>0</v>
      </c>
    </row>
    <row r="14" spans="1:6" ht="30.75" thickBot="1" x14ac:dyDescent="0.3">
      <c r="A14" s="162">
        <v>2</v>
      </c>
      <c r="B14" s="145" t="s">
        <v>236</v>
      </c>
      <c r="C14" s="163" t="s">
        <v>5</v>
      </c>
      <c r="D14" s="166">
        <v>40</v>
      </c>
      <c r="E14" s="167"/>
      <c r="F14" s="165">
        <f t="shared" si="1"/>
        <v>0</v>
      </c>
    </row>
    <row r="15" spans="1:6" ht="15.75" thickBot="1" x14ac:dyDescent="0.3">
      <c r="A15" s="144"/>
      <c r="B15" s="168" t="s">
        <v>237</v>
      </c>
      <c r="C15" s="169"/>
      <c r="D15" s="170"/>
      <c r="E15" s="171"/>
      <c r="F15" s="172">
        <f>SUM(F13:F14)</f>
        <v>0</v>
      </c>
    </row>
    <row r="16" spans="1:6" ht="15.75" thickBot="1" x14ac:dyDescent="0.3">
      <c r="A16" s="144"/>
      <c r="B16" s="173" t="s">
        <v>238</v>
      </c>
      <c r="C16" s="174"/>
      <c r="D16" s="169"/>
      <c r="E16" s="148"/>
      <c r="F16" s="143"/>
    </row>
    <row r="17" spans="1:6" ht="15.75" thickBot="1" x14ac:dyDescent="0.3">
      <c r="A17" s="175" t="s">
        <v>44</v>
      </c>
      <c r="B17" s="140" t="s">
        <v>239</v>
      </c>
      <c r="C17" s="176"/>
      <c r="D17" s="141"/>
      <c r="E17" s="177"/>
      <c r="F17" s="178">
        <f>SUM(F11)</f>
        <v>0</v>
      </c>
    </row>
    <row r="18" spans="1:6" ht="21" customHeight="1" thickBot="1" x14ac:dyDescent="0.3">
      <c r="A18" s="175" t="s">
        <v>45</v>
      </c>
      <c r="B18" s="140" t="s">
        <v>240</v>
      </c>
      <c r="C18" s="141"/>
      <c r="D18" s="141"/>
      <c r="E18" s="179"/>
      <c r="F18" s="180">
        <f>SUM(F15)</f>
        <v>0</v>
      </c>
    </row>
    <row r="19" spans="1:6" ht="30.75" thickBot="1" x14ac:dyDescent="0.3">
      <c r="A19" s="115"/>
      <c r="B19" s="181" t="s">
        <v>443</v>
      </c>
      <c r="C19" s="182"/>
      <c r="D19" s="183"/>
      <c r="E19" s="183"/>
      <c r="F19" s="184">
        <f>SUM(F17:F18)</f>
        <v>0</v>
      </c>
    </row>
    <row r="20" spans="1:6" x14ac:dyDescent="0.25">
      <c r="A20" s="126"/>
      <c r="E20" s="185"/>
    </row>
    <row r="21" spans="1:6" x14ac:dyDescent="0.25">
      <c r="A21" s="126"/>
      <c r="E21" s="185"/>
    </row>
    <row r="22" spans="1:6" x14ac:dyDescent="0.25">
      <c r="E22" s="185"/>
    </row>
    <row r="23" spans="1:6" x14ac:dyDescent="0.25">
      <c r="E23" s="185"/>
    </row>
    <row r="24" spans="1:6" x14ac:dyDescent="0.25">
      <c r="E24" s="185"/>
    </row>
    <row r="25" spans="1:6" x14ac:dyDescent="0.25">
      <c r="E25" s="185"/>
    </row>
    <row r="26" spans="1:6" x14ac:dyDescent="0.25">
      <c r="E26" s="185"/>
    </row>
    <row r="27" spans="1:6" x14ac:dyDescent="0.25">
      <c r="E27" s="185"/>
    </row>
    <row r="28" spans="1:6" x14ac:dyDescent="0.25">
      <c r="E28" s="185"/>
    </row>
    <row r="29" spans="1:6" x14ac:dyDescent="0.25">
      <c r="E29" s="185"/>
    </row>
    <row r="30" spans="1:6" x14ac:dyDescent="0.25">
      <c r="E30" s="185"/>
    </row>
    <row r="31" spans="1:6" x14ac:dyDescent="0.25">
      <c r="E31" s="185"/>
    </row>
    <row r="32" spans="1:6" x14ac:dyDescent="0.25">
      <c r="E32" s="185"/>
    </row>
    <row r="33" spans="2:5" x14ac:dyDescent="0.25">
      <c r="E33" s="185"/>
    </row>
    <row r="34" spans="2:5" x14ac:dyDescent="0.25">
      <c r="E34" s="185"/>
    </row>
    <row r="35" spans="2:5" x14ac:dyDescent="0.25">
      <c r="E35" s="185"/>
    </row>
    <row r="36" spans="2:5" x14ac:dyDescent="0.25">
      <c r="E36" s="185"/>
    </row>
    <row r="37" spans="2:5" x14ac:dyDescent="0.25">
      <c r="E37" s="185"/>
    </row>
    <row r="38" spans="2:5" x14ac:dyDescent="0.25">
      <c r="E38" s="185"/>
    </row>
    <row r="39" spans="2:5" x14ac:dyDescent="0.25">
      <c r="E39" s="185"/>
    </row>
    <row r="40" spans="2:5" x14ac:dyDescent="0.25">
      <c r="E40" s="185"/>
    </row>
    <row r="41" spans="2:5" x14ac:dyDescent="0.25">
      <c r="E41" s="185"/>
    </row>
    <row r="44" spans="2:5" x14ac:dyDescent="0.25">
      <c r="B44" s="187"/>
    </row>
  </sheetData>
  <mergeCells count="2">
    <mergeCell ref="A1:F1"/>
    <mergeCell ref="A2:F2"/>
  </mergeCells>
  <pageMargins left="0.7" right="0.7" top="0.75" bottom="0.75" header="0.3" footer="0.3"/>
  <pageSetup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8"/>
  <sheetViews>
    <sheetView view="pageBreakPreview" zoomScale="118" zoomScaleNormal="100" zoomScaleSheetLayoutView="118" workbookViewId="0">
      <selection activeCell="J6" sqref="J6"/>
    </sheetView>
  </sheetViews>
  <sheetFormatPr defaultColWidth="8.85546875" defaultRowHeight="14.25" x14ac:dyDescent="0.2"/>
  <cols>
    <col min="1" max="1" width="8.85546875" style="127"/>
    <col min="2" max="2" width="53.5703125" style="127" customWidth="1"/>
    <col min="3" max="4" width="8.85546875" style="127"/>
    <col min="5" max="5" width="13" style="276" customWidth="1"/>
    <col min="6" max="6" width="15.7109375" style="127" customWidth="1"/>
    <col min="7" max="16384" width="8.85546875" style="127"/>
  </cols>
  <sheetData>
    <row r="1" spans="1:6" ht="15.75" thickBot="1" x14ac:dyDescent="0.25">
      <c r="A1" s="290"/>
      <c r="B1" s="291"/>
      <c r="D1" s="126"/>
      <c r="F1" s="292"/>
    </row>
    <row r="2" spans="1:6" ht="28.5" x14ac:dyDescent="0.2">
      <c r="A2" s="293" t="s">
        <v>36</v>
      </c>
      <c r="B2" s="294" t="s">
        <v>37</v>
      </c>
      <c r="C2" s="294" t="s">
        <v>38</v>
      </c>
      <c r="D2" s="295" t="s">
        <v>39</v>
      </c>
      <c r="E2" s="490" t="s">
        <v>255</v>
      </c>
      <c r="F2" s="296" t="s">
        <v>40</v>
      </c>
    </row>
    <row r="3" spans="1:6" ht="71.25" customHeight="1" x14ac:dyDescent="0.2">
      <c r="A3" s="297"/>
      <c r="B3" s="298" t="s">
        <v>408</v>
      </c>
      <c r="C3" s="297"/>
      <c r="D3" s="299"/>
      <c r="E3" s="492"/>
      <c r="F3" s="493"/>
    </row>
    <row r="4" spans="1:6" ht="85.5" x14ac:dyDescent="0.2">
      <c r="A4" s="300">
        <v>1</v>
      </c>
      <c r="B4" s="301" t="s">
        <v>430</v>
      </c>
      <c r="C4" s="300" t="s">
        <v>41</v>
      </c>
      <c r="D4" s="302">
        <v>1</v>
      </c>
      <c r="E4" s="494"/>
      <c r="F4" s="495">
        <f>D4*E4</f>
        <v>0</v>
      </c>
    </row>
    <row r="5" spans="1:6" ht="15" x14ac:dyDescent="0.2">
      <c r="A5" s="300"/>
      <c r="B5" s="298" t="s">
        <v>409</v>
      </c>
      <c r="C5" s="300"/>
      <c r="D5" s="302"/>
      <c r="E5" s="494"/>
      <c r="F5" s="496"/>
    </row>
    <row r="6" spans="1:6" ht="81.75" customHeight="1" x14ac:dyDescent="0.2">
      <c r="A6" s="300">
        <v>1</v>
      </c>
      <c r="B6" s="301" t="s">
        <v>431</v>
      </c>
      <c r="C6" s="300" t="s">
        <v>41</v>
      </c>
      <c r="D6" s="302">
        <v>1</v>
      </c>
      <c r="E6" s="494"/>
      <c r="F6" s="495">
        <f>D6*E6</f>
        <v>0</v>
      </c>
    </row>
    <row r="7" spans="1:6" ht="15" thickBot="1" x14ac:dyDescent="0.25">
      <c r="A7" s="297"/>
      <c r="B7" s="297"/>
      <c r="C7" s="297"/>
      <c r="D7" s="299"/>
      <c r="E7" s="491"/>
      <c r="F7" s="303"/>
    </row>
    <row r="8" spans="1:6" ht="15" thickBot="1" x14ac:dyDescent="0.25">
      <c r="A8" s="573" t="s">
        <v>410</v>
      </c>
      <c r="B8" s="574"/>
      <c r="C8" s="574"/>
      <c r="D8" s="574"/>
      <c r="E8" s="574"/>
      <c r="F8" s="304">
        <f>SUM(F4:F7)</f>
        <v>0</v>
      </c>
    </row>
  </sheetData>
  <mergeCells count="1">
    <mergeCell ref="A8:E8"/>
  </mergeCells>
  <pageMargins left="0.7" right="0.7" top="0.75" bottom="0.75" header="0.3" footer="0.3"/>
  <pageSetup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2"/>
  <sheetViews>
    <sheetView view="pageBreakPreview" zoomScale="96" zoomScaleNormal="100" zoomScaleSheetLayoutView="96" workbookViewId="0">
      <selection activeCell="J9" sqref="J9"/>
    </sheetView>
  </sheetViews>
  <sheetFormatPr defaultColWidth="9.140625" defaultRowHeight="14.25" x14ac:dyDescent="0.2"/>
  <cols>
    <col min="1" max="1" width="9.28515625" style="126" bestFit="1" customWidth="1"/>
    <col min="2" max="2" width="60.5703125" style="221" customWidth="1"/>
    <col min="3" max="3" width="9.140625" style="127"/>
    <col min="4" max="4" width="10.85546875" style="127" bestFit="1" customWidth="1"/>
    <col min="5" max="5" width="10.140625" style="222" customWidth="1"/>
    <col min="6" max="6" width="17.140625" style="223" customWidth="1"/>
    <col min="7" max="16384" width="9.140625" style="127"/>
  </cols>
  <sheetData>
    <row r="1" spans="1:8" ht="15.75" customHeight="1" thickBot="1" x14ac:dyDescent="0.25">
      <c r="A1" s="577" t="s">
        <v>246</v>
      </c>
      <c r="B1" s="577"/>
      <c r="C1" s="577"/>
      <c r="D1" s="577"/>
      <c r="E1" s="577"/>
      <c r="F1" s="577"/>
      <c r="G1" s="192"/>
    </row>
    <row r="2" spans="1:8" s="139" customFormat="1" ht="15" x14ac:dyDescent="0.2">
      <c r="A2" s="578" t="s">
        <v>50</v>
      </c>
      <c r="B2" s="579"/>
      <c r="C2" s="579"/>
      <c r="D2" s="579"/>
      <c r="E2" s="579"/>
      <c r="F2" s="580"/>
      <c r="G2" s="127"/>
      <c r="H2" s="127"/>
    </row>
    <row r="3" spans="1:8" s="139" customFormat="1" ht="15.75" thickBot="1" x14ac:dyDescent="0.25">
      <c r="A3" s="193"/>
      <c r="B3" s="581" t="s">
        <v>448</v>
      </c>
      <c r="C3" s="581"/>
      <c r="D3" s="581"/>
      <c r="E3" s="581"/>
      <c r="F3" s="582"/>
      <c r="G3" s="127"/>
      <c r="H3" s="127"/>
    </row>
    <row r="4" spans="1:8" ht="40.5" customHeight="1" x14ac:dyDescent="0.2">
      <c r="A4" s="194" t="s">
        <v>6</v>
      </c>
      <c r="B4" s="194" t="s">
        <v>0</v>
      </c>
      <c r="C4" s="195" t="s">
        <v>1</v>
      </c>
      <c r="D4" s="194" t="s">
        <v>7</v>
      </c>
      <c r="E4" s="196" t="s">
        <v>8</v>
      </c>
      <c r="F4" s="197" t="s">
        <v>9</v>
      </c>
    </row>
    <row r="5" spans="1:8" s="108" customFormat="1" ht="21" customHeight="1" x14ac:dyDescent="0.25">
      <c r="A5" s="201">
        <v>1</v>
      </c>
      <c r="B5" s="249" t="s">
        <v>444</v>
      </c>
      <c r="C5" s="530" t="s">
        <v>241</v>
      </c>
      <c r="D5" s="250">
        <f>2.68*2.22</f>
        <v>5.9496000000000011</v>
      </c>
      <c r="E5" s="260"/>
      <c r="F5" s="251">
        <f>D5*E5</f>
        <v>0</v>
      </c>
    </row>
    <row r="6" spans="1:8" s="108" customFormat="1" ht="30" x14ac:dyDescent="0.2">
      <c r="A6" s="129">
        <v>2</v>
      </c>
      <c r="B6" s="199" t="s">
        <v>445</v>
      </c>
      <c r="C6" s="199" t="s">
        <v>242</v>
      </c>
      <c r="D6" s="199">
        <f>2.68*2.22*0.3</f>
        <v>1.7848800000000002</v>
      </c>
      <c r="E6" s="531"/>
      <c r="F6" s="200">
        <f>D6*E6</f>
        <v>0</v>
      </c>
    </row>
    <row r="7" spans="1:8" s="108" customFormat="1" ht="30" x14ac:dyDescent="0.25">
      <c r="A7" s="129">
        <v>3</v>
      </c>
      <c r="B7" s="199" t="s">
        <v>10</v>
      </c>
      <c r="C7" s="199" t="s">
        <v>242</v>
      </c>
      <c r="D7" s="199">
        <f>2.68*2.22*0.05</f>
        <v>0.29748000000000008</v>
      </c>
      <c r="E7" s="478"/>
      <c r="F7" s="200">
        <f t="shared" ref="F7:F26" si="0">D7*E7</f>
        <v>0</v>
      </c>
    </row>
    <row r="8" spans="1:8" s="108" customFormat="1" ht="30" x14ac:dyDescent="0.25">
      <c r="A8" s="129">
        <v>4</v>
      </c>
      <c r="B8" s="199" t="s">
        <v>11</v>
      </c>
      <c r="C8" s="199" t="s">
        <v>242</v>
      </c>
      <c r="D8" s="199">
        <f>2.68*2.22*0.25</f>
        <v>1.4874000000000003</v>
      </c>
      <c r="E8" s="478"/>
      <c r="F8" s="200">
        <f t="shared" si="0"/>
        <v>0</v>
      </c>
    </row>
    <row r="9" spans="1:8" s="108" customFormat="1" ht="30" x14ac:dyDescent="0.25">
      <c r="A9" s="129">
        <v>5</v>
      </c>
      <c r="B9" s="199" t="s">
        <v>12</v>
      </c>
      <c r="C9" s="199" t="s">
        <v>242</v>
      </c>
      <c r="D9" s="199">
        <f>2.68*2.22*0.1</f>
        <v>0.59496000000000016</v>
      </c>
      <c r="E9" s="478"/>
      <c r="F9" s="200">
        <f t="shared" si="0"/>
        <v>0</v>
      </c>
    </row>
    <row r="10" spans="1:8" s="108" customFormat="1" ht="30" x14ac:dyDescent="0.25">
      <c r="A10" s="129">
        <v>6</v>
      </c>
      <c r="B10" s="199" t="s">
        <v>13</v>
      </c>
      <c r="C10" s="199" t="s">
        <v>242</v>
      </c>
      <c r="D10" s="199">
        <f>(1.58*0.55*1)+(1.58*0.6*0.2)</f>
        <v>1.0586000000000002</v>
      </c>
      <c r="E10" s="478"/>
      <c r="F10" s="252">
        <f t="shared" si="0"/>
        <v>0</v>
      </c>
    </row>
    <row r="11" spans="1:8" s="108" customFormat="1" ht="30" x14ac:dyDescent="0.25">
      <c r="A11" s="129">
        <v>7</v>
      </c>
      <c r="B11" s="249" t="s">
        <v>243</v>
      </c>
      <c r="C11" s="199" t="s">
        <v>242</v>
      </c>
      <c r="D11" s="199">
        <f>1.58*0.2*0.1</f>
        <v>3.160000000000001E-2</v>
      </c>
      <c r="E11" s="478"/>
      <c r="F11" s="200">
        <f t="shared" si="0"/>
        <v>0</v>
      </c>
    </row>
    <row r="12" spans="1:8" s="108" customFormat="1" ht="30" x14ac:dyDescent="0.25">
      <c r="A12" s="129">
        <v>8</v>
      </c>
      <c r="B12" s="199" t="s">
        <v>14</v>
      </c>
      <c r="C12" s="199" t="s">
        <v>241</v>
      </c>
      <c r="D12" s="199">
        <v>7</v>
      </c>
      <c r="E12" s="478"/>
      <c r="F12" s="200">
        <f t="shared" si="0"/>
        <v>0</v>
      </c>
    </row>
    <row r="13" spans="1:8" s="108" customFormat="1" ht="15.75" x14ac:dyDescent="0.25">
      <c r="A13" s="129">
        <v>9</v>
      </c>
      <c r="B13" s="199" t="s">
        <v>15</v>
      </c>
      <c r="C13" s="199" t="s">
        <v>241</v>
      </c>
      <c r="D13" s="199">
        <v>7</v>
      </c>
      <c r="E13" s="478"/>
      <c r="F13" s="200">
        <f t="shared" si="0"/>
        <v>0</v>
      </c>
    </row>
    <row r="14" spans="1:8" s="108" customFormat="1" ht="15.75" x14ac:dyDescent="0.25">
      <c r="A14" s="129">
        <v>10</v>
      </c>
      <c r="B14" s="199" t="s">
        <v>16</v>
      </c>
      <c r="C14" s="199" t="s">
        <v>242</v>
      </c>
      <c r="D14" s="199">
        <v>0.3</v>
      </c>
      <c r="E14" s="478"/>
      <c r="F14" s="200">
        <f t="shared" si="0"/>
        <v>0</v>
      </c>
    </row>
    <row r="15" spans="1:8" s="108" customFormat="1" ht="15" x14ac:dyDescent="0.25">
      <c r="A15" s="129">
        <v>11</v>
      </c>
      <c r="B15" s="199" t="s">
        <v>17</v>
      </c>
      <c r="C15" s="199" t="s">
        <v>5</v>
      </c>
      <c r="D15" s="199">
        <v>4</v>
      </c>
      <c r="E15" s="478"/>
      <c r="F15" s="200">
        <f t="shared" si="0"/>
        <v>0</v>
      </c>
    </row>
    <row r="16" spans="1:8" s="108" customFormat="1" ht="15" x14ac:dyDescent="0.2">
      <c r="A16" s="476"/>
      <c r="B16" s="476" t="s">
        <v>18</v>
      </c>
      <c r="C16" s="477"/>
      <c r="D16" s="477"/>
      <c r="E16" s="479"/>
      <c r="F16" s="251">
        <f t="shared" si="0"/>
        <v>0</v>
      </c>
    </row>
    <row r="17" spans="1:6" s="108" customFormat="1" ht="15" x14ac:dyDescent="0.2">
      <c r="A17" s="201">
        <v>12</v>
      </c>
      <c r="B17" s="253" t="s">
        <v>19</v>
      </c>
      <c r="C17" s="254" t="s">
        <v>5</v>
      </c>
      <c r="D17" s="250">
        <v>2</v>
      </c>
      <c r="E17" s="480"/>
      <c r="F17" s="251">
        <f t="shared" si="0"/>
        <v>0</v>
      </c>
    </row>
    <row r="18" spans="1:6" s="108" customFormat="1" ht="15.75" x14ac:dyDescent="0.2">
      <c r="A18" s="201">
        <v>13</v>
      </c>
      <c r="B18" s="253" t="s">
        <v>244</v>
      </c>
      <c r="C18" s="254" t="s">
        <v>5</v>
      </c>
      <c r="D18" s="250">
        <v>2</v>
      </c>
      <c r="E18" s="480"/>
      <c r="F18" s="251">
        <f t="shared" si="0"/>
        <v>0</v>
      </c>
    </row>
    <row r="19" spans="1:6" s="108" customFormat="1" ht="15" x14ac:dyDescent="0.2">
      <c r="A19" s="201">
        <v>14</v>
      </c>
      <c r="B19" s="253" t="s">
        <v>20</v>
      </c>
      <c r="C19" s="254" t="s">
        <v>5</v>
      </c>
      <c r="D19" s="250">
        <v>2</v>
      </c>
      <c r="E19" s="480"/>
      <c r="F19" s="251">
        <f t="shared" si="0"/>
        <v>0</v>
      </c>
    </row>
    <row r="20" spans="1:6" s="108" customFormat="1" ht="15" x14ac:dyDescent="0.2">
      <c r="A20" s="201">
        <v>15</v>
      </c>
      <c r="B20" s="253" t="s">
        <v>21</v>
      </c>
      <c r="C20" s="254" t="s">
        <v>5</v>
      </c>
      <c r="D20" s="250">
        <v>1</v>
      </c>
      <c r="E20" s="480"/>
      <c r="F20" s="251">
        <f t="shared" si="0"/>
        <v>0</v>
      </c>
    </row>
    <row r="21" spans="1:6" s="108" customFormat="1" ht="15" x14ac:dyDescent="0.2">
      <c r="A21" s="201">
        <v>16</v>
      </c>
      <c r="B21" s="253" t="s">
        <v>22</v>
      </c>
      <c r="C21" s="254" t="s">
        <v>5</v>
      </c>
      <c r="D21" s="250">
        <v>6</v>
      </c>
      <c r="E21" s="480"/>
      <c r="F21" s="251">
        <f t="shared" si="0"/>
        <v>0</v>
      </c>
    </row>
    <row r="22" spans="1:6" s="108" customFormat="1" ht="15" x14ac:dyDescent="0.2">
      <c r="A22" s="201">
        <v>17</v>
      </c>
      <c r="B22" s="253" t="s">
        <v>23</v>
      </c>
      <c r="C22" s="254" t="s">
        <v>5</v>
      </c>
      <c r="D22" s="250">
        <v>6</v>
      </c>
      <c r="E22" s="480"/>
      <c r="F22" s="251">
        <f t="shared" si="0"/>
        <v>0</v>
      </c>
    </row>
    <row r="23" spans="1:6" s="108" customFormat="1" ht="30" x14ac:dyDescent="0.2">
      <c r="A23" s="201">
        <v>18</v>
      </c>
      <c r="B23" s="253" t="s">
        <v>24</v>
      </c>
      <c r="C23" s="254" t="s">
        <v>5</v>
      </c>
      <c r="D23" s="250">
        <v>6</v>
      </c>
      <c r="E23" s="480"/>
      <c r="F23" s="251">
        <f t="shared" si="0"/>
        <v>0</v>
      </c>
    </row>
    <row r="24" spans="1:6" s="108" customFormat="1" ht="15" x14ac:dyDescent="0.2">
      <c r="A24" s="201">
        <v>19</v>
      </c>
      <c r="B24" s="253" t="s">
        <v>25</v>
      </c>
      <c r="C24" s="254" t="s">
        <v>5</v>
      </c>
      <c r="D24" s="250">
        <v>6</v>
      </c>
      <c r="E24" s="480"/>
      <c r="F24" s="251">
        <f t="shared" si="0"/>
        <v>0</v>
      </c>
    </row>
    <row r="25" spans="1:6" s="206" customFormat="1" ht="43.5" x14ac:dyDescent="0.25">
      <c r="A25" s="201">
        <v>20</v>
      </c>
      <c r="B25" s="202" t="s">
        <v>245</v>
      </c>
      <c r="C25" s="203" t="s">
        <v>3</v>
      </c>
      <c r="D25" s="204">
        <v>1</v>
      </c>
      <c r="E25" s="260"/>
      <c r="F25" s="205">
        <f t="shared" si="0"/>
        <v>0</v>
      </c>
    </row>
    <row r="26" spans="1:6" s="206" customFormat="1" ht="13.5" customHeight="1" x14ac:dyDescent="0.25">
      <c r="A26" s="207">
        <v>21</v>
      </c>
      <c r="B26" s="208" t="s">
        <v>26</v>
      </c>
      <c r="C26" s="209" t="s">
        <v>3</v>
      </c>
      <c r="D26" s="204">
        <v>1</v>
      </c>
      <c r="E26" s="260"/>
      <c r="F26" s="205">
        <f t="shared" si="0"/>
        <v>0</v>
      </c>
    </row>
    <row r="27" spans="1:6" ht="15" x14ac:dyDescent="0.2">
      <c r="A27" s="575" t="s">
        <v>27</v>
      </c>
      <c r="B27" s="576"/>
      <c r="C27" s="210"/>
      <c r="D27" s="210"/>
      <c r="E27" s="211"/>
      <c r="F27" s="212">
        <f>SUM(F6:F26)</f>
        <v>0</v>
      </c>
    </row>
    <row r="28" spans="1:6" x14ac:dyDescent="0.2">
      <c r="A28" s="213"/>
      <c r="B28" s="214"/>
      <c r="C28" s="215"/>
      <c r="D28" s="215"/>
      <c r="E28" s="216"/>
      <c r="F28" s="217"/>
    </row>
    <row r="29" spans="1:6" ht="15" x14ac:dyDescent="0.2">
      <c r="A29" s="213"/>
      <c r="B29" s="218" t="s">
        <v>446</v>
      </c>
      <c r="C29" s="215"/>
      <c r="D29" s="215"/>
      <c r="E29" s="219">
        <v>2</v>
      </c>
      <c r="F29" s="220">
        <f>F27*E29</f>
        <v>0</v>
      </c>
    </row>
    <row r="31" spans="1:6" ht="15" x14ac:dyDescent="0.2">
      <c r="A31" s="213"/>
      <c r="B31" s="224"/>
      <c r="C31" s="215"/>
      <c r="D31" s="215"/>
      <c r="E31" s="216"/>
      <c r="F31" s="217"/>
    </row>
    <row r="32" spans="1:6" ht="15" x14ac:dyDescent="0.2">
      <c r="A32" s="213"/>
      <c r="B32" s="305" t="s">
        <v>49</v>
      </c>
      <c r="C32" s="215"/>
      <c r="D32" s="215"/>
      <c r="E32" s="216"/>
      <c r="F32" s="220">
        <f>SUM(F29)</f>
        <v>0</v>
      </c>
    </row>
  </sheetData>
  <mergeCells count="4">
    <mergeCell ref="A27:B27"/>
    <mergeCell ref="A1:F1"/>
    <mergeCell ref="A2:F2"/>
    <mergeCell ref="B3:F3"/>
  </mergeCells>
  <pageMargins left="0.7" right="0.7" top="0.75" bottom="0.75" header="0.3" footer="0.3"/>
  <pageSetup scale="77" orientation="portrait" r:id="rId1"/>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9"/>
  <sheetViews>
    <sheetView view="pageBreakPreview" zoomScale="98" zoomScaleNormal="100" zoomScaleSheetLayoutView="98" workbookViewId="0">
      <selection activeCell="J30" sqref="J30"/>
    </sheetView>
  </sheetViews>
  <sheetFormatPr defaultRowHeight="15" x14ac:dyDescent="0.25"/>
  <cols>
    <col min="2" max="2" width="38.5703125" customWidth="1"/>
    <col min="3" max="4" width="9.140625" style="380"/>
    <col min="5" max="5" width="9.140625" style="381"/>
    <col min="6" max="6" width="10.28515625" style="382" customWidth="1"/>
  </cols>
  <sheetData>
    <row r="1" spans="1:7" ht="15.75" x14ac:dyDescent="0.25">
      <c r="A1" s="583" t="s">
        <v>300</v>
      </c>
      <c r="B1" s="583"/>
      <c r="C1" s="583"/>
      <c r="D1" s="583"/>
      <c r="E1" s="583"/>
      <c r="F1" s="584"/>
      <c r="G1" s="318"/>
    </row>
    <row r="2" spans="1:7" x14ac:dyDescent="0.25">
      <c r="A2" s="319"/>
      <c r="B2" s="585" t="s">
        <v>258</v>
      </c>
      <c r="C2" s="585"/>
      <c r="D2" s="585"/>
      <c r="E2" s="585"/>
      <c r="F2" s="586"/>
    </row>
    <row r="3" spans="1:7" ht="25.5" x14ac:dyDescent="0.25">
      <c r="A3" s="320" t="s">
        <v>259</v>
      </c>
      <c r="B3" s="320" t="s">
        <v>260</v>
      </c>
      <c r="C3" s="321" t="s">
        <v>261</v>
      </c>
      <c r="D3" s="321" t="s">
        <v>262</v>
      </c>
      <c r="E3" s="322" t="s">
        <v>263</v>
      </c>
      <c r="F3" s="323" t="s">
        <v>264</v>
      </c>
    </row>
    <row r="4" spans="1:7" x14ac:dyDescent="0.25">
      <c r="A4" s="324" t="s">
        <v>44</v>
      </c>
      <c r="B4" s="325" t="s">
        <v>265</v>
      </c>
      <c r="C4" s="326"/>
      <c r="D4" s="326"/>
      <c r="E4" s="327"/>
      <c r="F4" s="328"/>
    </row>
    <row r="5" spans="1:7" x14ac:dyDescent="0.25">
      <c r="A5" s="325"/>
      <c r="B5" s="325"/>
      <c r="C5" s="326"/>
      <c r="D5" s="326"/>
      <c r="E5" s="327"/>
      <c r="F5" s="328"/>
    </row>
    <row r="6" spans="1:7" x14ac:dyDescent="0.25">
      <c r="A6" s="329">
        <v>1</v>
      </c>
      <c r="B6" s="325" t="s">
        <v>266</v>
      </c>
      <c r="C6" s="330"/>
      <c r="D6" s="330"/>
      <c r="E6" s="331"/>
      <c r="F6" s="332"/>
    </row>
    <row r="7" spans="1:7" x14ac:dyDescent="0.25">
      <c r="A7" s="329"/>
      <c r="B7" s="325"/>
      <c r="C7" s="330"/>
      <c r="D7" s="330"/>
      <c r="E7" s="331"/>
      <c r="F7" s="332"/>
    </row>
    <row r="8" spans="1:7" ht="51" x14ac:dyDescent="0.25">
      <c r="A8" s="333">
        <v>1.1000000000000001</v>
      </c>
      <c r="B8" s="334" t="s">
        <v>267</v>
      </c>
      <c r="C8" s="335" t="s">
        <v>268</v>
      </c>
      <c r="D8" s="336">
        <f>6*0.4*0.5</f>
        <v>1.2000000000000002</v>
      </c>
      <c r="E8" s="337"/>
      <c r="F8" s="338">
        <f t="shared" ref="F8:F24" si="0">D8*E8</f>
        <v>0</v>
      </c>
    </row>
    <row r="9" spans="1:7" ht="38.25" x14ac:dyDescent="0.25">
      <c r="A9" s="333">
        <v>1.1100000000000001</v>
      </c>
      <c r="B9" s="334" t="s">
        <v>269</v>
      </c>
      <c r="C9" s="335" t="s">
        <v>268</v>
      </c>
      <c r="D9" s="339">
        <f>0.2*1.5*1.5</f>
        <v>0.45000000000000007</v>
      </c>
      <c r="E9" s="337"/>
      <c r="F9" s="338">
        <f t="shared" si="0"/>
        <v>0</v>
      </c>
    </row>
    <row r="10" spans="1:7" ht="38.25" x14ac:dyDescent="0.25">
      <c r="A10" s="333">
        <v>1.1200000000000001</v>
      </c>
      <c r="B10" s="334" t="s">
        <v>270</v>
      </c>
      <c r="C10" s="335" t="s">
        <v>268</v>
      </c>
      <c r="D10" s="336">
        <f>6*0.4*0.7</f>
        <v>1.6800000000000002</v>
      </c>
      <c r="E10" s="337"/>
      <c r="F10" s="338">
        <f t="shared" si="0"/>
        <v>0</v>
      </c>
    </row>
    <row r="11" spans="1:7" ht="25.5" x14ac:dyDescent="0.25">
      <c r="A11" s="329">
        <v>2</v>
      </c>
      <c r="B11" s="340" t="s">
        <v>271</v>
      </c>
      <c r="C11" s="341"/>
      <c r="D11" s="341"/>
      <c r="E11" s="337"/>
      <c r="F11" s="338">
        <f t="shared" si="0"/>
        <v>0</v>
      </c>
    </row>
    <row r="12" spans="1:7" ht="63.75" x14ac:dyDescent="0.25">
      <c r="A12" s="333">
        <v>2.1</v>
      </c>
      <c r="B12" s="334" t="s">
        <v>272</v>
      </c>
      <c r="C12" s="335" t="s">
        <v>273</v>
      </c>
      <c r="D12" s="336">
        <f>6*2.6</f>
        <v>15.600000000000001</v>
      </c>
      <c r="E12" s="337"/>
      <c r="F12" s="338">
        <f t="shared" si="0"/>
        <v>0</v>
      </c>
    </row>
    <row r="13" spans="1:7" ht="38.25" x14ac:dyDescent="0.25">
      <c r="A13" s="333">
        <v>2.11</v>
      </c>
      <c r="B13" s="334" t="s">
        <v>274</v>
      </c>
      <c r="C13" s="335" t="s">
        <v>268</v>
      </c>
      <c r="D13" s="341">
        <f>6*0.2*0.2</f>
        <v>0.24000000000000005</v>
      </c>
      <c r="E13" s="337"/>
      <c r="F13" s="338">
        <f t="shared" si="0"/>
        <v>0</v>
      </c>
    </row>
    <row r="14" spans="1:7" x14ac:dyDescent="0.25">
      <c r="A14" s="329">
        <v>3</v>
      </c>
      <c r="B14" s="340" t="s">
        <v>275</v>
      </c>
      <c r="C14" s="341"/>
      <c r="D14" s="341"/>
      <c r="E14" s="337"/>
      <c r="F14" s="338">
        <f t="shared" si="0"/>
        <v>0</v>
      </c>
    </row>
    <row r="15" spans="1:7" x14ac:dyDescent="0.25">
      <c r="A15" s="333">
        <v>3.1</v>
      </c>
      <c r="B15" s="334" t="s">
        <v>276</v>
      </c>
      <c r="C15" s="335" t="s">
        <v>273</v>
      </c>
      <c r="D15" s="341">
        <f>1.5*1.5</f>
        <v>2.25</v>
      </c>
      <c r="E15" s="337"/>
      <c r="F15" s="338">
        <f t="shared" si="0"/>
        <v>0</v>
      </c>
    </row>
    <row r="16" spans="1:7" x14ac:dyDescent="0.25">
      <c r="A16" s="333">
        <v>3.11</v>
      </c>
      <c r="B16" s="334" t="s">
        <v>277</v>
      </c>
      <c r="C16" s="335" t="s">
        <v>278</v>
      </c>
      <c r="D16" s="341">
        <f>1*2</f>
        <v>2</v>
      </c>
      <c r="E16" s="337"/>
      <c r="F16" s="338">
        <f t="shared" si="0"/>
        <v>0</v>
      </c>
    </row>
    <row r="17" spans="1:6" x14ac:dyDescent="0.25">
      <c r="A17" s="333">
        <v>3.12</v>
      </c>
      <c r="B17" s="334" t="s">
        <v>279</v>
      </c>
      <c r="C17" s="335" t="s">
        <v>278</v>
      </c>
      <c r="D17" s="341">
        <v>2</v>
      </c>
      <c r="E17" s="337"/>
      <c r="F17" s="338">
        <f t="shared" si="0"/>
        <v>0</v>
      </c>
    </row>
    <row r="18" spans="1:6" x14ac:dyDescent="0.25">
      <c r="A18" s="329">
        <v>4</v>
      </c>
      <c r="B18" s="340" t="s">
        <v>280</v>
      </c>
      <c r="C18" s="341"/>
      <c r="D18" s="341"/>
      <c r="E18" s="337"/>
      <c r="F18" s="338">
        <f t="shared" si="0"/>
        <v>0</v>
      </c>
    </row>
    <row r="19" spans="1:6" ht="25.5" x14ac:dyDescent="0.25">
      <c r="A19" s="333">
        <v>4.0999999999999996</v>
      </c>
      <c r="B19" s="334" t="s">
        <v>281</v>
      </c>
      <c r="C19" s="335" t="s">
        <v>273</v>
      </c>
      <c r="D19" s="341">
        <f>2*(6*2.5)</f>
        <v>30</v>
      </c>
      <c r="E19" s="337"/>
      <c r="F19" s="338">
        <f t="shared" si="0"/>
        <v>0</v>
      </c>
    </row>
    <row r="20" spans="1:6" ht="38.25" x14ac:dyDescent="0.25">
      <c r="A20" s="333">
        <v>4.1100000000000003</v>
      </c>
      <c r="B20" s="334" t="s">
        <v>282</v>
      </c>
      <c r="C20" s="335" t="s">
        <v>273</v>
      </c>
      <c r="D20" s="341">
        <f>D19</f>
        <v>30</v>
      </c>
      <c r="E20" s="337"/>
      <c r="F20" s="338">
        <f t="shared" si="0"/>
        <v>0</v>
      </c>
    </row>
    <row r="21" spans="1:6" ht="25.5" x14ac:dyDescent="0.25">
      <c r="A21" s="333">
        <v>4.13</v>
      </c>
      <c r="B21" s="334" t="s">
        <v>283</v>
      </c>
      <c r="C21" s="335" t="s">
        <v>273</v>
      </c>
      <c r="D21" s="341">
        <f>1.5*1.5</f>
        <v>2.25</v>
      </c>
      <c r="E21" s="337"/>
      <c r="F21" s="338">
        <f t="shared" si="0"/>
        <v>0</v>
      </c>
    </row>
    <row r="22" spans="1:6" x14ac:dyDescent="0.25">
      <c r="A22" s="342">
        <v>5</v>
      </c>
      <c r="B22" s="343" t="s">
        <v>284</v>
      </c>
      <c r="C22" s="344"/>
      <c r="D22" s="341"/>
      <c r="E22" s="337"/>
      <c r="F22" s="338">
        <f t="shared" si="0"/>
        <v>0</v>
      </c>
    </row>
    <row r="23" spans="1:6" x14ac:dyDescent="0.25">
      <c r="A23" s="342">
        <v>5.0999999999999996</v>
      </c>
      <c r="B23" s="343" t="s">
        <v>285</v>
      </c>
      <c r="C23" s="344"/>
      <c r="D23" s="341"/>
      <c r="E23" s="337"/>
      <c r="F23" s="338">
        <f t="shared" si="0"/>
        <v>0</v>
      </c>
    </row>
    <row r="24" spans="1:6" ht="51" x14ac:dyDescent="0.25">
      <c r="A24" s="345"/>
      <c r="B24" s="346" t="s">
        <v>286</v>
      </c>
      <c r="C24" s="347" t="s">
        <v>5</v>
      </c>
      <c r="D24" s="341">
        <v>1</v>
      </c>
      <c r="E24" s="337"/>
      <c r="F24" s="338">
        <f t="shared" si="0"/>
        <v>0</v>
      </c>
    </row>
    <row r="25" spans="1:6" x14ac:dyDescent="0.25">
      <c r="A25" s="348"/>
      <c r="B25" s="349" t="s">
        <v>287</v>
      </c>
      <c r="C25" s="350"/>
      <c r="D25" s="350"/>
      <c r="E25" s="351"/>
      <c r="F25" s="352">
        <f>SUM(F8:F24)</f>
        <v>0</v>
      </c>
    </row>
    <row r="26" spans="1:6" x14ac:dyDescent="0.25">
      <c r="A26" s="348"/>
      <c r="B26" s="349"/>
      <c r="C26" s="350"/>
      <c r="D26" s="350"/>
      <c r="E26" s="351"/>
      <c r="F26" s="352"/>
    </row>
    <row r="27" spans="1:6" x14ac:dyDescent="0.25">
      <c r="A27" s="353" t="s">
        <v>288</v>
      </c>
      <c r="B27" s="354" t="s">
        <v>289</v>
      </c>
      <c r="C27" s="355"/>
      <c r="D27" s="355"/>
      <c r="E27" s="356"/>
      <c r="F27" s="357"/>
    </row>
    <row r="28" spans="1:6" ht="38.25" x14ac:dyDescent="0.25">
      <c r="A28" s="358">
        <v>1.1000000000000001</v>
      </c>
      <c r="B28" s="359" t="s">
        <v>290</v>
      </c>
      <c r="C28" s="360" t="s">
        <v>291</v>
      </c>
      <c r="D28" s="361">
        <f>3*4*2</f>
        <v>24</v>
      </c>
      <c r="E28" s="362"/>
      <c r="F28" s="363">
        <f>D28*E28</f>
        <v>0</v>
      </c>
    </row>
    <row r="29" spans="1:6" ht="25.5" x14ac:dyDescent="0.25">
      <c r="A29" s="358">
        <v>1.2</v>
      </c>
      <c r="B29" s="359" t="s">
        <v>292</v>
      </c>
      <c r="C29" s="360" t="s">
        <v>293</v>
      </c>
      <c r="D29" s="361">
        <v>12</v>
      </c>
      <c r="E29" s="362"/>
      <c r="F29" s="363">
        <f t="shared" ref="F29:F33" si="1">D29*E29</f>
        <v>0</v>
      </c>
    </row>
    <row r="30" spans="1:6" ht="38.25" x14ac:dyDescent="0.25">
      <c r="A30" s="358">
        <v>1.3</v>
      </c>
      <c r="B30" s="359" t="s">
        <v>294</v>
      </c>
      <c r="C30" s="360" t="s">
        <v>293</v>
      </c>
      <c r="D30" s="361">
        <f>6.5*2</f>
        <v>13</v>
      </c>
      <c r="E30" s="362"/>
      <c r="F30" s="363">
        <f t="shared" si="1"/>
        <v>0</v>
      </c>
    </row>
    <row r="31" spans="1:6" x14ac:dyDescent="0.25">
      <c r="A31" s="358">
        <v>1.4</v>
      </c>
      <c r="B31" s="359" t="s">
        <v>295</v>
      </c>
      <c r="C31" s="360" t="s">
        <v>293</v>
      </c>
      <c r="D31" s="361">
        <v>40</v>
      </c>
      <c r="E31" s="362"/>
      <c r="F31" s="363">
        <f t="shared" si="1"/>
        <v>0</v>
      </c>
    </row>
    <row r="32" spans="1:6" ht="38.25" x14ac:dyDescent="0.25">
      <c r="A32" s="358">
        <v>1.5</v>
      </c>
      <c r="B32" s="359" t="s">
        <v>296</v>
      </c>
      <c r="C32" s="361" t="s">
        <v>291</v>
      </c>
      <c r="D32" s="361">
        <f>0.125*4*3</f>
        <v>1.5</v>
      </c>
      <c r="E32" s="362"/>
      <c r="F32" s="363">
        <f t="shared" si="1"/>
        <v>0</v>
      </c>
    </row>
    <row r="33" spans="1:6" ht="38.25" x14ac:dyDescent="0.25">
      <c r="A33" s="358">
        <v>1.6</v>
      </c>
      <c r="B33" s="359" t="s">
        <v>297</v>
      </c>
      <c r="C33" s="361" t="s">
        <v>33</v>
      </c>
      <c r="D33" s="361">
        <v>1</v>
      </c>
      <c r="E33" s="362"/>
      <c r="F33" s="363">
        <f t="shared" si="1"/>
        <v>0</v>
      </c>
    </row>
    <row r="34" spans="1:6" x14ac:dyDescent="0.25">
      <c r="A34" s="364"/>
      <c r="B34" s="343" t="s">
        <v>298</v>
      </c>
      <c r="C34" s="365"/>
      <c r="D34" s="365"/>
      <c r="E34" s="366"/>
      <c r="F34" s="367">
        <f>SUM(F28:F33)</f>
        <v>0</v>
      </c>
    </row>
    <row r="35" spans="1:6" x14ac:dyDescent="0.25">
      <c r="A35" s="364"/>
      <c r="B35" s="343"/>
      <c r="C35" s="365"/>
      <c r="D35" s="365"/>
      <c r="E35" s="366"/>
      <c r="F35" s="367"/>
    </row>
    <row r="36" spans="1:6" x14ac:dyDescent="0.25">
      <c r="A36" s="364"/>
      <c r="B36" s="343"/>
      <c r="C36" s="365"/>
      <c r="D36" s="365"/>
      <c r="E36" s="366"/>
      <c r="F36" s="367"/>
    </row>
    <row r="37" spans="1:6" x14ac:dyDescent="0.25">
      <c r="A37" s="368"/>
      <c r="B37" s="369" t="s">
        <v>299</v>
      </c>
      <c r="C37" s="370"/>
      <c r="D37" s="371"/>
      <c r="E37" s="372"/>
      <c r="F37" s="373">
        <f>F34+F25</f>
        <v>0</v>
      </c>
    </row>
    <row r="38" spans="1:6" x14ac:dyDescent="0.25">
      <c r="A38" s="368"/>
      <c r="B38" s="374"/>
      <c r="C38" s="375"/>
      <c r="D38" s="376"/>
      <c r="E38" s="377"/>
      <c r="F38" s="373"/>
    </row>
    <row r="39" spans="1:6" ht="15.75" x14ac:dyDescent="0.25">
      <c r="A39" s="378"/>
      <c r="B39" s="587"/>
      <c r="C39" s="588"/>
      <c r="D39" s="588"/>
      <c r="E39" s="589"/>
      <c r="F39" s="379"/>
    </row>
  </sheetData>
  <mergeCells count="3">
    <mergeCell ref="A1:F1"/>
    <mergeCell ref="B2:F2"/>
    <mergeCell ref="B39:E39"/>
  </mergeCells>
  <pageMargins left="0.7" right="0.7" top="0.75" bottom="0.75" header="0.3" footer="0.3"/>
  <pageSetup orientation="portrait" r:id="rId1"/>
  <rowBreaks count="1" manualBreakCount="1">
    <brk id="2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79"/>
  <sheetViews>
    <sheetView view="pageBreakPreview" zoomScaleNormal="100" zoomScaleSheetLayoutView="100" workbookViewId="0">
      <selection activeCell="O16" sqref="O16"/>
    </sheetView>
  </sheetViews>
  <sheetFormatPr defaultColWidth="9.140625" defaultRowHeight="15" x14ac:dyDescent="0.2"/>
  <cols>
    <col min="1" max="1" width="8.140625" style="384" customWidth="1"/>
    <col min="2" max="2" width="18.28515625" style="225" customWidth="1"/>
    <col min="3" max="3" width="17.140625" style="225" customWidth="1"/>
    <col min="4" max="4" width="19.7109375" style="225" customWidth="1"/>
    <col min="5" max="5" width="7.7109375" style="225" customWidth="1"/>
    <col min="6" max="6" width="10.7109375" style="384" customWidth="1"/>
    <col min="7" max="7" width="10" style="385" customWidth="1"/>
    <col min="8" max="8" width="11.7109375" style="386" customWidth="1"/>
    <col min="9" max="9" width="15.28515625" style="387" customWidth="1"/>
    <col min="10" max="16384" width="9.140625" style="225"/>
  </cols>
  <sheetData>
    <row r="1" spans="1:9" ht="14.25" customHeight="1" x14ac:dyDescent="0.2">
      <c r="A1" s="383"/>
    </row>
    <row r="2" spans="1:9" x14ac:dyDescent="0.2">
      <c r="A2" s="383"/>
      <c r="B2" s="388" t="s">
        <v>407</v>
      </c>
    </row>
    <row r="3" spans="1:9" x14ac:dyDescent="0.2">
      <c r="B3" s="24" t="s">
        <v>448</v>
      </c>
      <c r="C3" s="88"/>
      <c r="D3" s="88"/>
      <c r="E3" s="89"/>
      <c r="F3" s="312"/>
      <c r="G3" s="94"/>
      <c r="I3" s="389"/>
    </row>
    <row r="4" spans="1:9" x14ac:dyDescent="0.2">
      <c r="B4" s="24"/>
      <c r="C4" s="88"/>
      <c r="D4" s="88"/>
      <c r="E4" s="89"/>
      <c r="F4" s="312"/>
      <c r="G4" s="94"/>
      <c r="I4" s="389"/>
    </row>
    <row r="5" spans="1:9" x14ac:dyDescent="0.2">
      <c r="A5" s="390" t="s">
        <v>48</v>
      </c>
      <c r="B5" s="590" t="s">
        <v>63</v>
      </c>
      <c r="C5" s="591"/>
      <c r="D5" s="591"/>
      <c r="E5" s="592"/>
      <c r="F5" s="390" t="s">
        <v>43</v>
      </c>
      <c r="G5" s="391" t="s">
        <v>141</v>
      </c>
      <c r="H5" s="392" t="s">
        <v>142</v>
      </c>
      <c r="I5" s="392" t="s">
        <v>143</v>
      </c>
    </row>
    <row r="6" spans="1:9" x14ac:dyDescent="0.2">
      <c r="A6" s="100"/>
      <c r="B6" s="24" t="s">
        <v>302</v>
      </c>
      <c r="C6" s="393"/>
      <c r="D6" s="393"/>
      <c r="E6" s="394"/>
      <c r="F6" s="395"/>
      <c r="G6" s="40"/>
      <c r="H6" s="396"/>
      <c r="I6" s="397"/>
    </row>
    <row r="7" spans="1:9" x14ac:dyDescent="0.2">
      <c r="A7" s="100"/>
      <c r="B7" s="63"/>
      <c r="C7" s="393"/>
      <c r="D7" s="393"/>
      <c r="E7" s="394"/>
      <c r="F7" s="395"/>
      <c r="G7" s="40"/>
      <c r="H7" s="396"/>
      <c r="I7" s="397"/>
    </row>
    <row r="8" spans="1:9" x14ac:dyDescent="0.2">
      <c r="A8" s="100"/>
      <c r="B8" s="24" t="s">
        <v>303</v>
      </c>
      <c r="C8" s="393"/>
      <c r="D8" s="393"/>
      <c r="E8" s="394"/>
      <c r="F8" s="395"/>
      <c r="G8" s="40"/>
      <c r="H8" s="396"/>
      <c r="I8" s="397"/>
    </row>
    <row r="9" spans="1:9" x14ac:dyDescent="0.2">
      <c r="A9" s="100"/>
      <c r="B9" s="24"/>
      <c r="C9" s="398"/>
      <c r="D9" s="393"/>
      <c r="E9" s="394"/>
      <c r="F9" s="399"/>
      <c r="G9" s="40"/>
      <c r="H9" s="400"/>
      <c r="I9" s="397"/>
    </row>
    <row r="10" spans="1:9" x14ac:dyDescent="0.2">
      <c r="A10" s="36" t="s">
        <v>44</v>
      </c>
      <c r="B10" s="101" t="s">
        <v>304</v>
      </c>
      <c r="C10" s="398"/>
      <c r="D10" s="393"/>
      <c r="E10" s="393"/>
      <c r="F10" s="401" t="s">
        <v>305</v>
      </c>
      <c r="G10" s="40">
        <f>(6*4)</f>
        <v>24</v>
      </c>
      <c r="H10" s="400"/>
      <c r="I10" s="397">
        <f>G10*H10</f>
        <v>0</v>
      </c>
    </row>
    <row r="11" spans="1:9" x14ac:dyDescent="0.2">
      <c r="A11" s="36" t="s">
        <v>68</v>
      </c>
      <c r="B11" s="101" t="s">
        <v>306</v>
      </c>
      <c r="C11" s="398"/>
      <c r="D11" s="393"/>
      <c r="E11" s="393"/>
      <c r="F11" s="40"/>
      <c r="G11" s="40"/>
      <c r="H11" s="400"/>
      <c r="I11" s="397"/>
    </row>
    <row r="12" spans="1:9" x14ac:dyDescent="0.2">
      <c r="A12" s="36"/>
      <c r="B12" s="101"/>
      <c r="C12" s="398"/>
      <c r="D12" s="393"/>
      <c r="E12" s="393"/>
      <c r="F12" s="40"/>
      <c r="G12" s="40"/>
      <c r="H12" s="400"/>
      <c r="I12" s="397"/>
    </row>
    <row r="13" spans="1:9" x14ac:dyDescent="0.2">
      <c r="A13" s="36" t="s">
        <v>45</v>
      </c>
      <c r="B13" s="101" t="s">
        <v>307</v>
      </c>
      <c r="C13" s="398"/>
      <c r="D13" s="393"/>
      <c r="E13" s="393"/>
      <c r="F13" s="40"/>
      <c r="G13" s="40"/>
      <c r="H13" s="400"/>
      <c r="I13" s="397"/>
    </row>
    <row r="14" spans="1:9" x14ac:dyDescent="0.2">
      <c r="A14" s="36"/>
      <c r="B14" s="101" t="s">
        <v>308</v>
      </c>
      <c r="C14" s="398"/>
      <c r="D14" s="393"/>
      <c r="E14" s="393"/>
      <c r="F14" s="40"/>
      <c r="G14" s="40"/>
      <c r="H14" s="400"/>
      <c r="I14" s="397"/>
    </row>
    <row r="15" spans="1:9" x14ac:dyDescent="0.2">
      <c r="A15" s="36"/>
      <c r="B15" s="101" t="s">
        <v>309</v>
      </c>
      <c r="C15" s="398"/>
      <c r="D15" s="393"/>
      <c r="E15" s="393"/>
      <c r="F15" s="40" t="s">
        <v>36</v>
      </c>
      <c r="G15" s="40">
        <v>1</v>
      </c>
      <c r="H15" s="400"/>
      <c r="I15" s="397">
        <f>G15*H15</f>
        <v>0</v>
      </c>
    </row>
    <row r="16" spans="1:9" ht="15.75" thickBot="1" x14ac:dyDescent="0.25">
      <c r="A16" s="36"/>
      <c r="B16" s="101"/>
      <c r="C16" s="398"/>
      <c r="D16" s="393"/>
      <c r="E16" s="393"/>
      <c r="F16" s="40"/>
      <c r="G16" s="40"/>
      <c r="H16" s="400"/>
      <c r="I16" s="397"/>
    </row>
    <row r="17" spans="1:9" ht="15.75" thickBot="1" x14ac:dyDescent="0.25">
      <c r="A17" s="402"/>
      <c r="B17" s="403" t="s">
        <v>213</v>
      </c>
      <c r="C17" s="404"/>
      <c r="D17" s="405"/>
      <c r="E17" s="405"/>
      <c r="F17" s="406" t="s">
        <v>310</v>
      </c>
      <c r="G17" s="407"/>
      <c r="H17" s="408"/>
      <c r="I17" s="409">
        <f>SUM(I10:I16)</f>
        <v>0</v>
      </c>
    </row>
    <row r="18" spans="1:9" x14ac:dyDescent="0.2">
      <c r="A18" s="36"/>
      <c r="B18" s="410"/>
      <c r="C18" s="398"/>
      <c r="D18" s="393"/>
      <c r="E18" s="393"/>
      <c r="F18" s="40"/>
      <c r="G18" s="40"/>
      <c r="H18" s="400"/>
      <c r="I18" s="411"/>
    </row>
    <row r="19" spans="1:9" x14ac:dyDescent="0.2">
      <c r="A19" s="36"/>
      <c r="B19" s="388" t="s">
        <v>311</v>
      </c>
      <c r="C19" s="398"/>
      <c r="D19" s="393"/>
      <c r="E19" s="393"/>
      <c r="F19" s="40"/>
      <c r="G19" s="40"/>
      <c r="H19" s="400"/>
      <c r="I19" s="397"/>
    </row>
    <row r="20" spans="1:9" x14ac:dyDescent="0.2">
      <c r="A20" s="36"/>
      <c r="B20" s="388"/>
      <c r="C20" s="398"/>
      <c r="D20" s="393"/>
      <c r="E20" s="393"/>
      <c r="F20" s="40"/>
      <c r="G20" s="40"/>
      <c r="H20" s="400"/>
      <c r="I20" s="397"/>
    </row>
    <row r="21" spans="1:9" x14ac:dyDescent="0.2">
      <c r="A21" s="36"/>
      <c r="B21" s="412" t="s">
        <v>312</v>
      </c>
      <c r="C21" s="393"/>
      <c r="D21" s="393"/>
      <c r="E21" s="393"/>
      <c r="F21" s="40"/>
      <c r="G21" s="40"/>
      <c r="H21" s="400"/>
      <c r="I21" s="397"/>
    </row>
    <row r="22" spans="1:9" x14ac:dyDescent="0.2">
      <c r="A22" s="36"/>
      <c r="B22" s="412" t="s">
        <v>313</v>
      </c>
      <c r="C22" s="393"/>
      <c r="D22" s="393"/>
      <c r="E22" s="393"/>
      <c r="F22" s="40"/>
      <c r="G22" s="40"/>
      <c r="H22" s="400"/>
      <c r="I22" s="397"/>
    </row>
    <row r="23" spans="1:9" x14ac:dyDescent="0.2">
      <c r="A23" s="36"/>
      <c r="B23" s="412"/>
      <c r="C23" s="393"/>
      <c r="D23" s="393"/>
      <c r="E23" s="393"/>
      <c r="F23" s="40"/>
      <c r="G23" s="40"/>
      <c r="H23" s="400"/>
      <c r="I23" s="397"/>
    </row>
    <row r="24" spans="1:9" x14ac:dyDescent="0.2">
      <c r="A24" s="36" t="s">
        <v>44</v>
      </c>
      <c r="B24" s="101" t="s">
        <v>314</v>
      </c>
      <c r="C24" s="393"/>
      <c r="D24" s="393"/>
      <c r="E24" s="393"/>
      <c r="F24" s="401" t="s">
        <v>315</v>
      </c>
      <c r="G24" s="40">
        <f>G10*0.2</f>
        <v>4.8000000000000007</v>
      </c>
      <c r="H24" s="400"/>
      <c r="I24" s="397">
        <f>G24*H24</f>
        <v>0</v>
      </c>
    </row>
    <row r="25" spans="1:9" x14ac:dyDescent="0.2">
      <c r="A25" s="36"/>
      <c r="B25" s="412"/>
      <c r="C25" s="393"/>
      <c r="D25" s="393"/>
      <c r="E25" s="393"/>
      <c r="F25" s="40"/>
      <c r="G25" s="40"/>
      <c r="H25" s="400"/>
      <c r="I25" s="397"/>
    </row>
    <row r="26" spans="1:9" x14ac:dyDescent="0.2">
      <c r="A26" s="36" t="s">
        <v>45</v>
      </c>
      <c r="B26" s="101" t="s">
        <v>316</v>
      </c>
      <c r="C26" s="393"/>
      <c r="D26" s="393"/>
      <c r="E26" s="393"/>
      <c r="F26" s="40"/>
      <c r="G26" s="40"/>
      <c r="H26" s="400"/>
      <c r="I26" s="397"/>
    </row>
    <row r="27" spans="1:9" x14ac:dyDescent="0.2">
      <c r="A27" s="36"/>
      <c r="B27" s="101" t="s">
        <v>317</v>
      </c>
      <c r="C27" s="393"/>
      <c r="D27" s="393"/>
      <c r="E27" s="393"/>
      <c r="F27" s="401" t="s">
        <v>315</v>
      </c>
      <c r="G27" s="40">
        <f>G24*0.1</f>
        <v>0.48000000000000009</v>
      </c>
      <c r="H27" s="400"/>
      <c r="I27" s="397">
        <f>G27*H27</f>
        <v>0</v>
      </c>
    </row>
    <row r="28" spans="1:9" x14ac:dyDescent="0.2">
      <c r="A28" s="36"/>
      <c r="B28" s="101"/>
      <c r="C28" s="393"/>
      <c r="D28" s="393"/>
      <c r="E28" s="393"/>
      <c r="F28" s="401"/>
      <c r="G28" s="40"/>
      <c r="H28" s="400"/>
      <c r="I28" s="397"/>
    </row>
    <row r="29" spans="1:9" x14ac:dyDescent="0.2">
      <c r="A29" s="36"/>
      <c r="B29" s="101" t="s">
        <v>318</v>
      </c>
      <c r="C29" s="393"/>
      <c r="D29" s="393"/>
      <c r="E29" s="393"/>
      <c r="F29" s="401" t="s">
        <v>315</v>
      </c>
      <c r="G29" s="40">
        <f>G10*0.3</f>
        <v>7.1999999999999993</v>
      </c>
      <c r="H29" s="400"/>
      <c r="I29" s="397">
        <f>G29*H29</f>
        <v>0</v>
      </c>
    </row>
    <row r="30" spans="1:9" x14ac:dyDescent="0.2">
      <c r="A30" s="36"/>
      <c r="B30" s="101"/>
      <c r="C30" s="393"/>
      <c r="D30" s="393"/>
      <c r="E30" s="393"/>
      <c r="F30" s="401"/>
      <c r="G30" s="40"/>
      <c r="H30" s="400"/>
      <c r="I30" s="397"/>
    </row>
    <row r="31" spans="1:9" x14ac:dyDescent="0.2">
      <c r="A31" s="36"/>
      <c r="B31" s="101"/>
      <c r="C31" s="393"/>
      <c r="D31" s="393"/>
      <c r="E31" s="393"/>
      <c r="F31" s="40"/>
      <c r="G31" s="40"/>
      <c r="H31" s="400"/>
      <c r="I31" s="397"/>
    </row>
    <row r="32" spans="1:9" x14ac:dyDescent="0.2">
      <c r="A32" s="36"/>
      <c r="B32" s="412" t="s">
        <v>319</v>
      </c>
      <c r="C32" s="393"/>
      <c r="D32" s="393"/>
      <c r="E32" s="393"/>
      <c r="F32" s="40"/>
      <c r="G32" s="40"/>
      <c r="H32" s="400"/>
      <c r="I32" s="397"/>
    </row>
    <row r="33" spans="1:9" x14ac:dyDescent="0.2">
      <c r="A33" s="36" t="s">
        <v>46</v>
      </c>
      <c r="B33" s="101" t="s">
        <v>320</v>
      </c>
      <c r="C33" s="393"/>
      <c r="D33" s="393"/>
      <c r="E33" s="393"/>
      <c r="F33" s="401" t="s">
        <v>315</v>
      </c>
      <c r="G33" s="40">
        <f>(0.3*0.3*0.3*1)*60</f>
        <v>1.6199999999999999</v>
      </c>
      <c r="H33" s="400"/>
      <c r="I33" s="397">
        <f>G33*H33</f>
        <v>0</v>
      </c>
    </row>
    <row r="34" spans="1:9" x14ac:dyDescent="0.2">
      <c r="A34" s="36"/>
      <c r="B34" s="101"/>
      <c r="C34" s="393"/>
      <c r="D34" s="393"/>
      <c r="E34" s="393"/>
      <c r="F34" s="40"/>
      <c r="G34" s="40"/>
      <c r="H34" s="400"/>
      <c r="I34" s="397"/>
    </row>
    <row r="35" spans="1:9" x14ac:dyDescent="0.2">
      <c r="A35" s="36"/>
      <c r="B35" s="412" t="s">
        <v>321</v>
      </c>
      <c r="C35" s="393"/>
      <c r="D35" s="393"/>
      <c r="E35" s="393"/>
      <c r="F35" s="40"/>
      <c r="G35" s="40"/>
      <c r="H35" s="400"/>
      <c r="I35" s="397"/>
    </row>
    <row r="36" spans="1:9" x14ac:dyDescent="0.2">
      <c r="A36" s="36"/>
      <c r="B36" s="412"/>
      <c r="C36" s="393"/>
      <c r="D36" s="393"/>
      <c r="E36" s="393"/>
      <c r="F36" s="40"/>
      <c r="G36" s="40"/>
      <c r="H36" s="400"/>
      <c r="I36" s="397"/>
    </row>
    <row r="37" spans="1:9" x14ac:dyDescent="0.2">
      <c r="A37" s="36" t="s">
        <v>66</v>
      </c>
      <c r="B37" s="101" t="s">
        <v>322</v>
      </c>
      <c r="C37" s="393"/>
      <c r="D37" s="393"/>
      <c r="E37" s="393"/>
      <c r="F37" s="40"/>
      <c r="G37" s="40"/>
      <c r="H37" s="400"/>
      <c r="I37" s="397"/>
    </row>
    <row r="38" spans="1:9" x14ac:dyDescent="0.2">
      <c r="A38" s="36"/>
      <c r="B38" s="101" t="s">
        <v>323</v>
      </c>
      <c r="C38" s="393"/>
      <c r="D38" s="393"/>
      <c r="E38" s="393"/>
      <c r="F38" s="40" t="s">
        <v>3</v>
      </c>
      <c r="G38" s="40">
        <v>1</v>
      </c>
      <c r="H38" s="400"/>
      <c r="I38" s="397">
        <f>G38*H38</f>
        <v>0</v>
      </c>
    </row>
    <row r="39" spans="1:9" x14ac:dyDescent="0.2">
      <c r="A39" s="36"/>
      <c r="B39" s="101"/>
      <c r="C39" s="393"/>
      <c r="D39" s="393"/>
      <c r="E39" s="393"/>
      <c r="F39" s="40"/>
      <c r="G39" s="40"/>
      <c r="H39" s="400"/>
      <c r="I39" s="397"/>
    </row>
    <row r="40" spans="1:9" x14ac:dyDescent="0.2">
      <c r="A40" s="36"/>
      <c r="B40" s="412" t="s">
        <v>324</v>
      </c>
      <c r="C40" s="393"/>
      <c r="D40" s="393"/>
      <c r="E40" s="393"/>
      <c r="F40" s="40"/>
      <c r="G40" s="40"/>
      <c r="H40" s="400"/>
      <c r="I40" s="397"/>
    </row>
    <row r="41" spans="1:9" x14ac:dyDescent="0.2">
      <c r="A41" s="36"/>
      <c r="B41" s="101"/>
      <c r="C41" s="393"/>
      <c r="D41" s="393"/>
      <c r="E41" s="393"/>
      <c r="F41" s="40"/>
      <c r="G41" s="40"/>
      <c r="H41" s="400"/>
      <c r="I41" s="397"/>
    </row>
    <row r="42" spans="1:9" x14ac:dyDescent="0.2">
      <c r="A42" s="36" t="s">
        <v>67</v>
      </c>
      <c r="B42" s="101" t="s">
        <v>325</v>
      </c>
      <c r="C42" s="393"/>
      <c r="D42" s="393"/>
      <c r="E42" s="393"/>
      <c r="F42" s="40"/>
      <c r="G42" s="40"/>
      <c r="H42" s="400"/>
      <c r="I42" s="397"/>
    </row>
    <row r="43" spans="1:9" x14ac:dyDescent="0.2">
      <c r="A43" s="36"/>
      <c r="B43" s="101" t="s">
        <v>326</v>
      </c>
      <c r="C43" s="393"/>
      <c r="D43" s="393"/>
      <c r="E43" s="393"/>
      <c r="F43" s="401" t="s">
        <v>315</v>
      </c>
      <c r="G43" s="40">
        <f>G33*0.3</f>
        <v>0.48599999999999993</v>
      </c>
      <c r="H43" s="400"/>
      <c r="I43" s="397">
        <f>G43*H43</f>
        <v>0</v>
      </c>
    </row>
    <row r="44" spans="1:9" x14ac:dyDescent="0.2">
      <c r="A44" s="36"/>
      <c r="B44" s="101"/>
      <c r="C44" s="393"/>
      <c r="D44" s="393"/>
      <c r="E44" s="393"/>
      <c r="F44" s="40"/>
      <c r="G44" s="40"/>
      <c r="H44" s="400"/>
      <c r="I44" s="397"/>
    </row>
    <row r="45" spans="1:9" x14ac:dyDescent="0.2">
      <c r="A45" s="36" t="s">
        <v>69</v>
      </c>
      <c r="B45" s="101" t="s">
        <v>327</v>
      </c>
      <c r="C45" s="393"/>
      <c r="D45" s="393"/>
      <c r="E45" s="393"/>
      <c r="F45" s="40"/>
      <c r="G45" s="40"/>
      <c r="H45" s="400"/>
      <c r="I45" s="397"/>
    </row>
    <row r="46" spans="1:9" x14ac:dyDescent="0.2">
      <c r="A46" s="36"/>
      <c r="B46" s="101" t="s">
        <v>328</v>
      </c>
      <c r="C46" s="393"/>
      <c r="D46" s="393"/>
      <c r="E46" s="393"/>
      <c r="F46" s="40"/>
      <c r="G46" s="40"/>
      <c r="H46" s="400"/>
      <c r="I46" s="397"/>
    </row>
    <row r="47" spans="1:9" x14ac:dyDescent="0.2">
      <c r="A47" s="36"/>
      <c r="B47" s="101" t="s">
        <v>329</v>
      </c>
      <c r="C47" s="393"/>
      <c r="D47" s="393"/>
      <c r="E47" s="393"/>
      <c r="F47" s="401" t="s">
        <v>315</v>
      </c>
      <c r="G47" s="40">
        <f>G33-G43</f>
        <v>1.1339999999999999</v>
      </c>
      <c r="H47" s="400"/>
      <c r="I47" s="397">
        <f>G47*H47</f>
        <v>0</v>
      </c>
    </row>
    <row r="48" spans="1:9" x14ac:dyDescent="0.2">
      <c r="A48" s="36"/>
      <c r="B48" s="101"/>
      <c r="C48" s="393"/>
      <c r="D48" s="393"/>
      <c r="E48" s="393"/>
      <c r="F48" s="40"/>
      <c r="G48" s="40"/>
      <c r="H48" s="400"/>
      <c r="I48" s="397"/>
    </row>
    <row r="49" spans="1:9" x14ac:dyDescent="0.2">
      <c r="A49" s="36"/>
      <c r="B49" s="412" t="s">
        <v>330</v>
      </c>
      <c r="C49" s="393"/>
      <c r="D49" s="393"/>
      <c r="E49" s="393"/>
      <c r="F49" s="40"/>
      <c r="G49" s="40"/>
      <c r="H49" s="400"/>
      <c r="I49" s="397"/>
    </row>
    <row r="50" spans="1:9" x14ac:dyDescent="0.2">
      <c r="A50" s="36"/>
      <c r="B50" s="413"/>
      <c r="C50" s="393"/>
      <c r="D50" s="393"/>
      <c r="E50" s="393"/>
      <c r="F50" s="40"/>
      <c r="G50" s="40"/>
      <c r="H50" s="400"/>
      <c r="I50" s="397"/>
    </row>
    <row r="51" spans="1:9" x14ac:dyDescent="0.2">
      <c r="A51" s="36" t="s">
        <v>70</v>
      </c>
      <c r="B51" s="101" t="s">
        <v>331</v>
      </c>
      <c r="C51" s="393"/>
      <c r="D51" s="393"/>
      <c r="E51" s="393"/>
      <c r="F51" s="40"/>
      <c r="G51" s="40"/>
      <c r="H51" s="400"/>
      <c r="I51" s="397"/>
    </row>
    <row r="52" spans="1:9" x14ac:dyDescent="0.2">
      <c r="A52" s="36"/>
      <c r="B52" s="101" t="s">
        <v>332</v>
      </c>
      <c r="C52" s="393"/>
      <c r="D52" s="393"/>
      <c r="E52" s="393"/>
      <c r="F52" s="401" t="s">
        <v>305</v>
      </c>
      <c r="G52" s="40">
        <f>G24*0.3</f>
        <v>1.4400000000000002</v>
      </c>
      <c r="H52" s="400"/>
      <c r="I52" s="397">
        <f>G52*H52</f>
        <v>0</v>
      </c>
    </row>
    <row r="53" spans="1:9" x14ac:dyDescent="0.2">
      <c r="A53" s="36"/>
      <c r="B53" s="101"/>
      <c r="C53" s="393"/>
      <c r="D53" s="393"/>
      <c r="E53" s="393"/>
      <c r="F53" s="40"/>
      <c r="G53" s="40"/>
      <c r="H53" s="400"/>
      <c r="I53" s="397"/>
    </row>
    <row r="54" spans="1:9" x14ac:dyDescent="0.2">
      <c r="A54" s="36" t="s">
        <v>71</v>
      </c>
      <c r="B54" s="101" t="s">
        <v>333</v>
      </c>
      <c r="C54" s="393"/>
      <c r="D54" s="393"/>
      <c r="E54" s="393"/>
      <c r="F54" s="401" t="s">
        <v>305</v>
      </c>
      <c r="G54" s="40">
        <f>5*3</f>
        <v>15</v>
      </c>
      <c r="H54" s="400"/>
      <c r="I54" s="397">
        <f>G54*H54</f>
        <v>0</v>
      </c>
    </row>
    <row r="55" spans="1:9" x14ac:dyDescent="0.2">
      <c r="A55" s="36"/>
      <c r="B55" s="101" t="s">
        <v>334</v>
      </c>
      <c r="C55" s="393"/>
      <c r="D55" s="393"/>
      <c r="E55" s="393"/>
      <c r="F55" s="40"/>
      <c r="G55" s="40"/>
      <c r="H55" s="400"/>
      <c r="I55" s="397"/>
    </row>
    <row r="56" spans="1:9" x14ac:dyDescent="0.2">
      <c r="A56" s="36"/>
      <c r="B56" s="101"/>
      <c r="C56" s="393"/>
      <c r="D56" s="393"/>
      <c r="E56" s="393"/>
      <c r="F56" s="40"/>
      <c r="G56" s="40"/>
      <c r="H56" s="400"/>
      <c r="I56" s="397"/>
    </row>
    <row r="57" spans="1:9" x14ac:dyDescent="0.2">
      <c r="A57" s="36"/>
      <c r="B57" s="412" t="s">
        <v>335</v>
      </c>
      <c r="C57" s="393"/>
      <c r="D57" s="393"/>
      <c r="E57" s="393"/>
      <c r="F57" s="40"/>
      <c r="G57" s="40"/>
      <c r="H57" s="400"/>
      <c r="I57" s="397"/>
    </row>
    <row r="58" spans="1:9" x14ac:dyDescent="0.2">
      <c r="A58" s="36"/>
      <c r="B58" s="413"/>
      <c r="C58" s="393"/>
      <c r="D58" s="393"/>
      <c r="E58" s="393"/>
      <c r="F58" s="40"/>
      <c r="G58" s="40"/>
      <c r="H58" s="400"/>
      <c r="I58" s="397"/>
    </row>
    <row r="59" spans="1:9" x14ac:dyDescent="0.2">
      <c r="A59" s="36" t="s">
        <v>72</v>
      </c>
      <c r="B59" s="101" t="s">
        <v>336</v>
      </c>
      <c r="C59" s="393"/>
      <c r="D59" s="393"/>
      <c r="E59" s="393"/>
      <c r="F59" s="40"/>
      <c r="G59" s="40"/>
      <c r="H59" s="400"/>
      <c r="I59" s="397"/>
    </row>
    <row r="60" spans="1:9" x14ac:dyDescent="0.2">
      <c r="A60" s="36"/>
      <c r="B60" s="101" t="s">
        <v>337</v>
      </c>
      <c r="C60" s="393"/>
      <c r="D60" s="393"/>
      <c r="E60" s="393"/>
      <c r="F60" s="40"/>
      <c r="G60" s="40"/>
      <c r="H60" s="400"/>
      <c r="I60" s="397"/>
    </row>
    <row r="61" spans="1:9" x14ac:dyDescent="0.2">
      <c r="A61" s="36"/>
      <c r="B61" s="101" t="s">
        <v>338</v>
      </c>
      <c r="C61" s="393"/>
      <c r="D61" s="393"/>
      <c r="E61" s="393"/>
      <c r="F61" s="401" t="s">
        <v>305</v>
      </c>
      <c r="G61" s="40">
        <f>G54</f>
        <v>15</v>
      </c>
      <c r="H61" s="400"/>
      <c r="I61" s="397">
        <f>G61*H61</f>
        <v>0</v>
      </c>
    </row>
    <row r="62" spans="1:9" x14ac:dyDescent="0.2">
      <c r="A62" s="36"/>
      <c r="B62" s="101"/>
      <c r="C62" s="393"/>
      <c r="D62" s="393"/>
      <c r="E62" s="393"/>
      <c r="F62" s="40"/>
      <c r="G62" s="40"/>
      <c r="H62" s="400"/>
      <c r="I62" s="397"/>
    </row>
    <row r="63" spans="1:9" x14ac:dyDescent="0.2">
      <c r="A63" s="36"/>
      <c r="B63" s="412" t="s">
        <v>339</v>
      </c>
      <c r="C63" s="414"/>
      <c r="D63" s="393"/>
      <c r="E63" s="393"/>
      <c r="F63" s="40"/>
      <c r="G63" s="415"/>
      <c r="H63" s="400"/>
      <c r="I63" s="397"/>
    </row>
    <row r="64" spans="1:9" x14ac:dyDescent="0.2">
      <c r="A64" s="36"/>
      <c r="B64" s="101"/>
      <c r="C64" s="393"/>
      <c r="D64" s="393"/>
      <c r="E64" s="393"/>
      <c r="F64" s="40"/>
      <c r="G64" s="40"/>
      <c r="H64" s="400"/>
      <c r="I64" s="397"/>
    </row>
    <row r="65" spans="1:9" x14ac:dyDescent="0.2">
      <c r="A65" s="36" t="s">
        <v>72</v>
      </c>
      <c r="B65" s="101" t="s">
        <v>340</v>
      </c>
      <c r="C65" s="393"/>
      <c r="D65" s="393"/>
      <c r="E65" s="393"/>
      <c r="F65" s="40"/>
      <c r="G65" s="40"/>
      <c r="H65" s="400"/>
      <c r="I65" s="397"/>
    </row>
    <row r="66" spans="1:9" x14ac:dyDescent="0.2">
      <c r="A66" s="36"/>
      <c r="B66" s="101" t="s">
        <v>341</v>
      </c>
      <c r="C66" s="393"/>
      <c r="D66" s="393"/>
      <c r="E66" s="393"/>
      <c r="F66" s="40"/>
      <c r="G66" s="40"/>
      <c r="H66" s="400"/>
      <c r="I66" s="397"/>
    </row>
    <row r="67" spans="1:9" x14ac:dyDescent="0.2">
      <c r="A67" s="36"/>
      <c r="B67" s="101" t="s">
        <v>342</v>
      </c>
      <c r="C67" s="393"/>
      <c r="D67" s="393"/>
      <c r="E67" s="393"/>
      <c r="F67" s="40"/>
      <c r="G67" s="40"/>
      <c r="H67" s="400"/>
      <c r="I67" s="397"/>
    </row>
    <row r="68" spans="1:9" x14ac:dyDescent="0.2">
      <c r="A68" s="36"/>
      <c r="B68" s="101" t="s">
        <v>343</v>
      </c>
      <c r="C68" s="393"/>
      <c r="D68" s="393"/>
      <c r="E68" s="393"/>
      <c r="F68" s="401" t="s">
        <v>305</v>
      </c>
      <c r="G68" s="40">
        <f>G61</f>
        <v>15</v>
      </c>
      <c r="H68" s="400"/>
      <c r="I68" s="397">
        <f>G68*H68</f>
        <v>0</v>
      </c>
    </row>
    <row r="69" spans="1:9" x14ac:dyDescent="0.2">
      <c r="A69" s="36"/>
      <c r="B69" s="101"/>
      <c r="C69" s="393"/>
      <c r="D69" s="393"/>
      <c r="E69" s="393"/>
      <c r="F69" s="40"/>
      <c r="G69" s="40"/>
      <c r="H69" s="400"/>
      <c r="I69" s="416"/>
    </row>
    <row r="70" spans="1:9" x14ac:dyDescent="0.2">
      <c r="A70" s="36"/>
      <c r="B70" s="410" t="s">
        <v>213</v>
      </c>
      <c r="C70" s="398"/>
      <c r="D70" s="393"/>
      <c r="E70" s="393"/>
      <c r="F70" s="415" t="s">
        <v>310</v>
      </c>
      <c r="G70" s="40"/>
      <c r="H70" s="400"/>
      <c r="I70" s="411">
        <f>SUM(I24:I69)</f>
        <v>0</v>
      </c>
    </row>
    <row r="71" spans="1:9" x14ac:dyDescent="0.2">
      <c r="A71" s="417"/>
      <c r="B71" s="418"/>
      <c r="C71" s="419"/>
      <c r="D71" s="419"/>
      <c r="E71" s="419"/>
      <c r="F71" s="420"/>
      <c r="G71" s="420"/>
      <c r="H71" s="421"/>
      <c r="I71" s="422"/>
    </row>
    <row r="72" spans="1:9" x14ac:dyDescent="0.2">
      <c r="A72" s="36"/>
      <c r="B72" s="388" t="s">
        <v>344</v>
      </c>
      <c r="C72" s="393"/>
      <c r="D72" s="393"/>
      <c r="E72" s="393"/>
      <c r="F72" s="40"/>
      <c r="G72" s="40"/>
      <c r="H72" s="423"/>
      <c r="I72" s="397"/>
    </row>
    <row r="73" spans="1:9" x14ac:dyDescent="0.2">
      <c r="A73" s="36"/>
      <c r="B73" s="388"/>
      <c r="C73" s="393"/>
      <c r="D73" s="393"/>
      <c r="E73" s="393"/>
      <c r="F73" s="40"/>
      <c r="G73" s="40"/>
      <c r="H73" s="423"/>
      <c r="I73" s="397"/>
    </row>
    <row r="74" spans="1:9" x14ac:dyDescent="0.2">
      <c r="A74" s="36"/>
      <c r="B74" s="412" t="s">
        <v>345</v>
      </c>
      <c r="C74" s="393"/>
      <c r="D74" s="393"/>
      <c r="E74" s="393"/>
      <c r="F74" s="40"/>
      <c r="G74" s="40"/>
      <c r="H74" s="423"/>
      <c r="I74" s="397"/>
    </row>
    <row r="75" spans="1:9" x14ac:dyDescent="0.2">
      <c r="A75" s="36"/>
      <c r="B75" s="412" t="s">
        <v>346</v>
      </c>
      <c r="C75" s="393"/>
      <c r="D75" s="393"/>
      <c r="E75" s="393"/>
      <c r="F75" s="40"/>
      <c r="G75" s="40"/>
      <c r="H75" s="423"/>
      <c r="I75" s="397"/>
    </row>
    <row r="76" spans="1:9" x14ac:dyDescent="0.2">
      <c r="A76" s="36"/>
      <c r="B76" s="412" t="s">
        <v>347</v>
      </c>
      <c r="C76" s="393"/>
      <c r="D76" s="393"/>
      <c r="E76" s="393"/>
      <c r="F76" s="40"/>
      <c r="G76" s="40"/>
      <c r="H76" s="423"/>
      <c r="I76" s="397"/>
    </row>
    <row r="77" spans="1:9" x14ac:dyDescent="0.2">
      <c r="A77" s="36"/>
      <c r="B77" s="412" t="s">
        <v>348</v>
      </c>
      <c r="C77" s="393"/>
      <c r="D77" s="393"/>
      <c r="E77" s="393"/>
      <c r="F77" s="40"/>
      <c r="G77" s="40"/>
      <c r="H77" s="423"/>
      <c r="I77" s="397"/>
    </row>
    <row r="78" spans="1:9" x14ac:dyDescent="0.2">
      <c r="A78" s="36"/>
      <c r="B78" s="101"/>
      <c r="C78" s="393"/>
      <c r="D78" s="393"/>
      <c r="E78" s="393"/>
      <c r="F78" s="40"/>
      <c r="G78" s="40"/>
      <c r="H78" s="423"/>
      <c r="I78" s="397"/>
    </row>
    <row r="79" spans="1:9" x14ac:dyDescent="0.2">
      <c r="A79" s="36" t="s">
        <v>44</v>
      </c>
      <c r="B79" s="101" t="s">
        <v>349</v>
      </c>
      <c r="C79" s="393"/>
      <c r="D79" s="393"/>
      <c r="E79" s="393"/>
      <c r="F79" s="40"/>
      <c r="G79" s="40"/>
      <c r="H79" s="423"/>
      <c r="I79" s="397"/>
    </row>
    <row r="80" spans="1:9" x14ac:dyDescent="0.2">
      <c r="A80" s="36"/>
      <c r="B80" s="101"/>
      <c r="C80" s="393"/>
      <c r="D80" s="393"/>
      <c r="E80" s="393"/>
      <c r="F80" s="40"/>
      <c r="G80" s="40"/>
      <c r="H80" s="423"/>
      <c r="I80" s="397"/>
    </row>
    <row r="81" spans="1:9" x14ac:dyDescent="0.2">
      <c r="A81" s="36"/>
      <c r="B81" s="412" t="s">
        <v>350</v>
      </c>
      <c r="C81" s="393"/>
      <c r="D81" s="393"/>
      <c r="E81" s="393"/>
      <c r="F81" s="40"/>
      <c r="G81" s="40"/>
      <c r="H81" s="423"/>
      <c r="I81" s="397"/>
    </row>
    <row r="82" spans="1:9" x14ac:dyDescent="0.2">
      <c r="A82" s="36"/>
      <c r="B82" s="101" t="s">
        <v>351</v>
      </c>
      <c r="C82" s="393"/>
      <c r="D82" s="393"/>
      <c r="E82" s="393"/>
      <c r="F82" s="40" t="s">
        <v>29</v>
      </c>
      <c r="G82" s="40">
        <f>1.5*15</f>
        <v>22.5</v>
      </c>
      <c r="H82" s="423"/>
      <c r="I82" s="397">
        <f>G82*H82</f>
        <v>0</v>
      </c>
    </row>
    <row r="83" spans="1:9" x14ac:dyDescent="0.2">
      <c r="A83" s="36"/>
      <c r="B83" s="101"/>
      <c r="C83" s="393"/>
      <c r="D83" s="393"/>
      <c r="E83" s="393"/>
      <c r="F83" s="40"/>
      <c r="G83" s="40"/>
      <c r="H83" s="423"/>
      <c r="I83" s="397"/>
    </row>
    <row r="84" spans="1:9" x14ac:dyDescent="0.2">
      <c r="A84" s="36"/>
      <c r="B84" s="412" t="s">
        <v>352</v>
      </c>
      <c r="C84" s="393"/>
      <c r="D84" s="393"/>
      <c r="E84" s="393"/>
      <c r="F84" s="40"/>
      <c r="G84" s="40"/>
      <c r="H84" s="423"/>
      <c r="I84" s="397"/>
    </row>
    <row r="85" spans="1:9" x14ac:dyDescent="0.2">
      <c r="A85" s="36"/>
      <c r="B85" s="101" t="s">
        <v>353</v>
      </c>
      <c r="C85" s="393"/>
      <c r="D85" s="393"/>
      <c r="E85" s="393"/>
      <c r="F85" s="40" t="s">
        <v>29</v>
      </c>
      <c r="G85" s="40">
        <f>4.7*6</f>
        <v>28.200000000000003</v>
      </c>
      <c r="H85" s="423"/>
      <c r="I85" s="397">
        <f>G85*H85</f>
        <v>0</v>
      </c>
    </row>
    <row r="86" spans="1:9" x14ac:dyDescent="0.2">
      <c r="A86" s="36"/>
      <c r="C86" s="393"/>
      <c r="D86" s="393"/>
      <c r="E86" s="393"/>
      <c r="F86" s="40"/>
      <c r="G86" s="40"/>
      <c r="H86" s="423"/>
      <c r="I86" s="397"/>
    </row>
    <row r="87" spans="1:9" x14ac:dyDescent="0.2">
      <c r="A87" s="36"/>
      <c r="B87" s="101" t="s">
        <v>354</v>
      </c>
      <c r="C87" s="393"/>
      <c r="D87" s="393"/>
      <c r="E87" s="393"/>
      <c r="F87" s="40" t="s">
        <v>29</v>
      </c>
      <c r="G87" s="40">
        <f>2.5*10</f>
        <v>25</v>
      </c>
      <c r="H87" s="423"/>
      <c r="I87" s="397">
        <f>G87*H87</f>
        <v>0</v>
      </c>
    </row>
    <row r="88" spans="1:9" x14ac:dyDescent="0.2">
      <c r="A88" s="36"/>
      <c r="B88" s="101"/>
      <c r="C88" s="393"/>
      <c r="D88" s="393"/>
      <c r="E88" s="393"/>
      <c r="F88" s="40"/>
      <c r="G88" s="40"/>
      <c r="H88" s="423"/>
      <c r="I88" s="397"/>
    </row>
    <row r="89" spans="1:9" x14ac:dyDescent="0.2">
      <c r="A89" s="36" t="s">
        <v>45</v>
      </c>
      <c r="B89" s="101" t="s">
        <v>355</v>
      </c>
      <c r="C89" s="393"/>
      <c r="D89" s="393"/>
      <c r="E89" s="393"/>
      <c r="F89" s="40"/>
      <c r="G89" s="40"/>
      <c r="H89" s="423"/>
      <c r="I89" s="397"/>
    </row>
    <row r="90" spans="1:9" x14ac:dyDescent="0.2">
      <c r="A90" s="36"/>
      <c r="B90" s="101"/>
      <c r="C90" s="393"/>
      <c r="D90" s="393"/>
      <c r="E90" s="393"/>
      <c r="F90" s="40"/>
      <c r="G90" s="40"/>
      <c r="H90" s="423"/>
      <c r="I90" s="397"/>
    </row>
    <row r="91" spans="1:9" x14ac:dyDescent="0.2">
      <c r="A91" s="36"/>
      <c r="B91" s="412" t="s">
        <v>356</v>
      </c>
      <c r="C91" s="393"/>
      <c r="D91" s="393"/>
      <c r="E91" s="393"/>
      <c r="F91" s="40"/>
      <c r="G91" s="40"/>
      <c r="H91" s="423"/>
      <c r="I91" s="397"/>
    </row>
    <row r="92" spans="1:9" x14ac:dyDescent="0.2">
      <c r="A92" s="36"/>
      <c r="B92" s="101" t="s">
        <v>357</v>
      </c>
      <c r="C92" s="393"/>
      <c r="D92" s="393"/>
      <c r="E92" s="393"/>
      <c r="F92" s="40" t="s">
        <v>29</v>
      </c>
      <c r="G92" s="40">
        <f>2.5*12</f>
        <v>30</v>
      </c>
      <c r="H92" s="423"/>
      <c r="I92" s="397">
        <f>G92*H92</f>
        <v>0</v>
      </c>
    </row>
    <row r="93" spans="1:9" x14ac:dyDescent="0.2">
      <c r="A93" s="36"/>
      <c r="B93" s="101"/>
      <c r="C93" s="393"/>
      <c r="D93" s="393"/>
      <c r="E93" s="393"/>
      <c r="F93" s="40"/>
      <c r="G93" s="40"/>
      <c r="H93" s="423"/>
      <c r="I93" s="397"/>
    </row>
    <row r="94" spans="1:9" x14ac:dyDescent="0.2">
      <c r="A94" s="36"/>
      <c r="B94" s="101" t="s">
        <v>358</v>
      </c>
      <c r="C94" s="393"/>
      <c r="D94" s="393"/>
      <c r="E94" s="393"/>
      <c r="F94" s="40" t="s">
        <v>29</v>
      </c>
      <c r="G94" s="40">
        <v>16</v>
      </c>
      <c r="H94" s="423"/>
      <c r="I94" s="397">
        <f>G94*H94</f>
        <v>0</v>
      </c>
    </row>
    <row r="95" spans="1:9" x14ac:dyDescent="0.2">
      <c r="A95" s="36"/>
      <c r="B95" s="101"/>
      <c r="C95" s="393"/>
      <c r="D95" s="393"/>
      <c r="E95" s="393"/>
      <c r="F95" s="40"/>
      <c r="G95" s="40"/>
      <c r="H95" s="423"/>
      <c r="I95" s="397"/>
    </row>
    <row r="96" spans="1:9" x14ac:dyDescent="0.2">
      <c r="A96" s="36"/>
      <c r="B96" s="410" t="s">
        <v>213</v>
      </c>
      <c r="C96" s="398"/>
      <c r="D96" s="393"/>
      <c r="E96" s="393"/>
      <c r="F96" s="415" t="s">
        <v>310</v>
      </c>
      <c r="G96" s="40"/>
      <c r="H96" s="400"/>
      <c r="I96" s="411">
        <f>SUM(I63:I95)</f>
        <v>0</v>
      </c>
    </row>
    <row r="97" spans="1:9" x14ac:dyDescent="0.2">
      <c r="A97" s="36"/>
      <c r="B97" s="410"/>
      <c r="C97" s="393"/>
      <c r="D97" s="393"/>
      <c r="E97" s="393"/>
      <c r="F97" s="40"/>
      <c r="G97" s="40"/>
      <c r="H97" s="423"/>
      <c r="I97" s="397"/>
    </row>
    <row r="98" spans="1:9" x14ac:dyDescent="0.2">
      <c r="A98" s="36"/>
      <c r="B98" s="388" t="s">
        <v>359</v>
      </c>
      <c r="C98" s="393"/>
      <c r="D98" s="393"/>
      <c r="E98" s="393"/>
      <c r="F98" s="40"/>
      <c r="G98" s="40"/>
      <c r="H98" s="423"/>
      <c r="I98" s="397"/>
    </row>
    <row r="99" spans="1:9" x14ac:dyDescent="0.2">
      <c r="A99" s="36"/>
      <c r="B99" s="388"/>
      <c r="C99" s="393"/>
      <c r="D99" s="393"/>
      <c r="E99" s="393"/>
      <c r="F99" s="40"/>
      <c r="G99" s="40"/>
      <c r="H99" s="423"/>
      <c r="I99" s="397"/>
    </row>
    <row r="100" spans="1:9" x14ac:dyDescent="0.2">
      <c r="A100" s="36"/>
      <c r="B100" s="412" t="s">
        <v>360</v>
      </c>
      <c r="C100" s="393"/>
      <c r="D100" s="393"/>
      <c r="E100" s="393"/>
      <c r="F100" s="40"/>
      <c r="G100" s="40"/>
      <c r="H100" s="400"/>
      <c r="I100" s="397"/>
    </row>
    <row r="101" spans="1:9" x14ac:dyDescent="0.2">
      <c r="A101" s="36"/>
      <c r="B101" s="101"/>
      <c r="C101" s="393"/>
      <c r="D101" s="393"/>
      <c r="E101" s="393"/>
      <c r="F101" s="40"/>
      <c r="G101" s="40"/>
      <c r="H101" s="400"/>
      <c r="I101" s="397"/>
    </row>
    <row r="102" spans="1:9" x14ac:dyDescent="0.2">
      <c r="A102" s="36" t="s">
        <v>44</v>
      </c>
      <c r="B102" s="101" t="s">
        <v>361</v>
      </c>
      <c r="C102" s="393"/>
      <c r="D102" s="393"/>
      <c r="E102" s="393"/>
      <c r="F102" s="401" t="s">
        <v>315</v>
      </c>
      <c r="G102" s="40">
        <f>G68*0.1</f>
        <v>1.5</v>
      </c>
      <c r="H102" s="400"/>
      <c r="I102" s="397">
        <f>G102*H102</f>
        <v>0</v>
      </c>
    </row>
    <row r="103" spans="1:9" x14ac:dyDescent="0.2">
      <c r="A103" s="36"/>
      <c r="B103" s="101"/>
      <c r="C103" s="393"/>
      <c r="D103" s="393"/>
      <c r="E103" s="393"/>
      <c r="F103" s="401"/>
      <c r="G103" s="40"/>
      <c r="H103" s="423"/>
      <c r="I103" s="397"/>
    </row>
    <row r="104" spans="1:9" x14ac:dyDescent="0.2">
      <c r="A104" s="36" t="s">
        <v>45</v>
      </c>
      <c r="B104" s="101" t="s">
        <v>362</v>
      </c>
      <c r="C104" s="393"/>
      <c r="D104" s="393"/>
      <c r="E104" s="393"/>
      <c r="F104" s="401" t="s">
        <v>315</v>
      </c>
      <c r="G104" s="40">
        <f>(0.3*0.3*0.1)*15</f>
        <v>0.13499999999999998</v>
      </c>
      <c r="H104" s="400"/>
      <c r="I104" s="397">
        <f>G104*H104</f>
        <v>0</v>
      </c>
    </row>
    <row r="105" spans="1:9" x14ac:dyDescent="0.2">
      <c r="A105" s="36"/>
      <c r="B105" s="388"/>
      <c r="C105" s="393"/>
      <c r="D105" s="393"/>
      <c r="E105" s="393"/>
      <c r="F105" s="40"/>
      <c r="G105" s="40"/>
      <c r="H105" s="423"/>
      <c r="I105" s="397"/>
    </row>
    <row r="106" spans="1:9" x14ac:dyDescent="0.2">
      <c r="A106" s="36"/>
      <c r="B106" s="412" t="s">
        <v>363</v>
      </c>
      <c r="C106" s="393"/>
      <c r="D106" s="393"/>
      <c r="E106" s="393"/>
      <c r="F106" s="40"/>
      <c r="G106" s="40"/>
      <c r="H106" s="400"/>
      <c r="I106" s="397"/>
    </row>
    <row r="107" spans="1:9" x14ac:dyDescent="0.2">
      <c r="A107" s="36"/>
      <c r="B107" s="412" t="s">
        <v>364</v>
      </c>
      <c r="C107" s="393"/>
      <c r="D107" s="393"/>
      <c r="E107" s="393"/>
      <c r="F107" s="40"/>
      <c r="G107" s="40"/>
      <c r="H107" s="400"/>
      <c r="I107" s="397"/>
    </row>
    <row r="108" spans="1:9" x14ac:dyDescent="0.2">
      <c r="A108" s="36"/>
      <c r="B108" s="412"/>
      <c r="C108" s="393"/>
      <c r="D108" s="393"/>
      <c r="E108" s="393"/>
      <c r="F108" s="40"/>
      <c r="G108" s="40"/>
      <c r="H108" s="400"/>
      <c r="I108" s="397"/>
    </row>
    <row r="109" spans="1:9" x14ac:dyDescent="0.2">
      <c r="A109" s="36"/>
      <c r="B109" s="412" t="s">
        <v>365</v>
      </c>
      <c r="C109" s="393"/>
      <c r="D109" s="393"/>
      <c r="E109" s="393"/>
      <c r="F109" s="40"/>
      <c r="G109" s="40"/>
      <c r="H109" s="400"/>
      <c r="I109" s="397"/>
    </row>
    <row r="110" spans="1:9" x14ac:dyDescent="0.2">
      <c r="A110" s="36"/>
      <c r="B110" s="101"/>
      <c r="C110" s="393"/>
      <c r="D110" s="393"/>
      <c r="E110" s="393"/>
      <c r="F110" s="40"/>
      <c r="G110" s="40"/>
      <c r="H110" s="400"/>
      <c r="I110" s="397"/>
    </row>
    <row r="111" spans="1:9" x14ac:dyDescent="0.2">
      <c r="A111" s="36" t="s">
        <v>46</v>
      </c>
      <c r="B111" s="101" t="s">
        <v>366</v>
      </c>
      <c r="C111" s="393"/>
      <c r="D111" s="393"/>
      <c r="E111" s="393"/>
      <c r="F111" s="40"/>
      <c r="G111" s="40"/>
      <c r="H111" s="400"/>
      <c r="I111" s="397"/>
    </row>
    <row r="112" spans="1:9" x14ac:dyDescent="0.2">
      <c r="A112" s="36"/>
      <c r="B112" s="101" t="s">
        <v>367</v>
      </c>
      <c r="C112" s="393"/>
      <c r="D112" s="393"/>
      <c r="E112" s="393"/>
      <c r="F112" s="401" t="s">
        <v>315</v>
      </c>
      <c r="G112" s="40">
        <f>6*3*0.2</f>
        <v>3.6</v>
      </c>
      <c r="H112" s="400"/>
      <c r="I112" s="397">
        <f>G112*H112</f>
        <v>0</v>
      </c>
    </row>
    <row r="113" spans="1:9" x14ac:dyDescent="0.2">
      <c r="A113" s="36"/>
      <c r="B113" s="101"/>
      <c r="C113" s="393"/>
      <c r="D113" s="393"/>
      <c r="E113" s="393"/>
      <c r="F113" s="40"/>
      <c r="G113" s="40"/>
      <c r="H113" s="423"/>
      <c r="I113" s="397"/>
    </row>
    <row r="114" spans="1:9" x14ac:dyDescent="0.2">
      <c r="A114" s="36"/>
      <c r="B114" s="412" t="s">
        <v>368</v>
      </c>
      <c r="C114" s="393"/>
      <c r="D114" s="393"/>
      <c r="E114" s="393"/>
      <c r="F114" s="40"/>
      <c r="G114" s="40"/>
      <c r="H114" s="423"/>
      <c r="I114" s="397"/>
    </row>
    <row r="115" spans="1:9" x14ac:dyDescent="0.2">
      <c r="A115" s="36"/>
      <c r="B115" s="101"/>
      <c r="C115" s="393"/>
      <c r="D115" s="393"/>
      <c r="E115" s="393"/>
      <c r="F115" s="40"/>
      <c r="G115" s="40"/>
      <c r="H115" s="423"/>
      <c r="I115" s="397"/>
    </row>
    <row r="116" spans="1:9" x14ac:dyDescent="0.2">
      <c r="A116" s="36" t="s">
        <v>66</v>
      </c>
      <c r="B116" s="101" t="s">
        <v>369</v>
      </c>
      <c r="C116" s="393"/>
      <c r="D116" s="393"/>
      <c r="E116" s="393"/>
      <c r="F116" s="401" t="s">
        <v>315</v>
      </c>
      <c r="G116" s="40">
        <f>G112</f>
        <v>3.6</v>
      </c>
      <c r="H116" s="400"/>
      <c r="I116" s="397">
        <f>G116*H116</f>
        <v>0</v>
      </c>
    </row>
    <row r="117" spans="1:9" x14ac:dyDescent="0.2">
      <c r="A117" s="36"/>
      <c r="B117" s="101"/>
      <c r="C117" s="393"/>
      <c r="D117" s="393"/>
      <c r="E117" s="393"/>
      <c r="F117" s="40"/>
      <c r="G117" s="40"/>
      <c r="H117" s="423"/>
      <c r="I117" s="397"/>
    </row>
    <row r="118" spans="1:9" x14ac:dyDescent="0.2">
      <c r="A118" s="36" t="s">
        <v>67</v>
      </c>
      <c r="B118" s="101" t="s">
        <v>370</v>
      </c>
      <c r="C118" s="393"/>
      <c r="D118" s="393"/>
      <c r="E118" s="393"/>
      <c r="F118" s="401" t="s">
        <v>315</v>
      </c>
      <c r="G118" s="40">
        <f>G112</f>
        <v>3.6</v>
      </c>
      <c r="H118" s="400"/>
      <c r="I118" s="397">
        <f>G118*H118</f>
        <v>0</v>
      </c>
    </row>
    <row r="119" spans="1:9" x14ac:dyDescent="0.2">
      <c r="A119" s="36"/>
      <c r="B119" s="101"/>
      <c r="C119" s="393"/>
      <c r="D119" s="393"/>
      <c r="E119" s="393"/>
      <c r="F119" s="40"/>
      <c r="G119" s="40"/>
      <c r="H119" s="400"/>
      <c r="I119" s="397"/>
    </row>
    <row r="120" spans="1:9" x14ac:dyDescent="0.2">
      <c r="A120" s="36"/>
      <c r="B120" s="410" t="s">
        <v>213</v>
      </c>
      <c r="C120" s="398"/>
      <c r="D120" s="393"/>
      <c r="E120" s="393"/>
      <c r="F120" s="415" t="s">
        <v>310</v>
      </c>
      <c r="G120" s="40"/>
      <c r="H120" s="400"/>
      <c r="I120" s="411">
        <f>SUM(I102:I119)</f>
        <v>0</v>
      </c>
    </row>
    <row r="121" spans="1:9" x14ac:dyDescent="0.2">
      <c r="A121" s="417"/>
      <c r="B121" s="424"/>
      <c r="C121" s="419"/>
      <c r="D121" s="419"/>
      <c r="E121" s="419"/>
      <c r="F121" s="420"/>
      <c r="G121" s="420"/>
      <c r="H121" s="421"/>
      <c r="I121" s="422"/>
    </row>
    <row r="122" spans="1:9" x14ac:dyDescent="0.2">
      <c r="A122" s="36"/>
      <c r="B122" s="388"/>
      <c r="C122" s="393"/>
      <c r="D122" s="393"/>
      <c r="E122" s="393"/>
      <c r="F122" s="40"/>
      <c r="G122" s="40"/>
      <c r="H122" s="400"/>
      <c r="I122" s="397"/>
    </row>
    <row r="123" spans="1:9" x14ac:dyDescent="0.2">
      <c r="A123" s="36"/>
      <c r="B123" s="388" t="s">
        <v>371</v>
      </c>
      <c r="C123" s="393"/>
      <c r="D123" s="393"/>
      <c r="E123" s="393"/>
      <c r="F123" s="40"/>
      <c r="G123" s="40"/>
      <c r="H123" s="400"/>
      <c r="I123" s="397"/>
    </row>
    <row r="124" spans="1:9" x14ac:dyDescent="0.2">
      <c r="A124" s="36"/>
      <c r="B124" s="388"/>
      <c r="C124" s="393"/>
      <c r="D124" s="393"/>
      <c r="E124" s="393"/>
      <c r="F124" s="40"/>
      <c r="G124" s="40"/>
      <c r="H124" s="400"/>
      <c r="I124" s="397"/>
    </row>
    <row r="125" spans="1:9" x14ac:dyDescent="0.2">
      <c r="A125" s="36"/>
      <c r="B125" s="413"/>
      <c r="C125" s="393"/>
      <c r="D125" s="393"/>
      <c r="E125" s="393"/>
      <c r="F125" s="40"/>
      <c r="G125" s="40"/>
      <c r="H125" s="400"/>
      <c r="I125" s="397"/>
    </row>
    <row r="126" spans="1:9" x14ac:dyDescent="0.2">
      <c r="A126" s="36" t="s">
        <v>44</v>
      </c>
      <c r="B126" s="412" t="s">
        <v>372</v>
      </c>
      <c r="C126" s="393"/>
      <c r="D126" s="393"/>
      <c r="E126" s="393"/>
      <c r="F126" s="40"/>
      <c r="G126" s="40"/>
      <c r="H126" s="400"/>
      <c r="I126" s="397"/>
    </row>
    <row r="127" spans="1:9" x14ac:dyDescent="0.2">
      <c r="A127" s="36"/>
      <c r="B127" s="413"/>
      <c r="C127" s="393"/>
      <c r="D127" s="393"/>
      <c r="E127" s="393"/>
      <c r="F127" s="40"/>
      <c r="G127" s="40"/>
      <c r="H127" s="400"/>
      <c r="I127" s="397"/>
    </row>
    <row r="128" spans="1:9" x14ac:dyDescent="0.2">
      <c r="A128" s="36"/>
      <c r="B128" s="101" t="s">
        <v>373</v>
      </c>
      <c r="C128" s="393"/>
      <c r="D128" s="393"/>
      <c r="E128" s="393"/>
      <c r="F128" s="40"/>
      <c r="G128" s="40"/>
      <c r="H128" s="400"/>
      <c r="I128" s="397"/>
    </row>
    <row r="129" spans="1:9" x14ac:dyDescent="0.2">
      <c r="A129" s="36"/>
      <c r="B129" s="101"/>
      <c r="C129" s="393"/>
      <c r="D129" s="393"/>
      <c r="E129" s="393"/>
      <c r="F129" s="40"/>
      <c r="G129" s="40"/>
      <c r="H129" s="400"/>
      <c r="I129" s="397"/>
    </row>
    <row r="130" spans="1:9" x14ac:dyDescent="0.2">
      <c r="A130" s="36"/>
      <c r="B130" s="101" t="s">
        <v>374</v>
      </c>
      <c r="C130" s="393"/>
      <c r="D130" s="393"/>
      <c r="E130" s="393"/>
      <c r="F130" s="401" t="s">
        <v>305</v>
      </c>
      <c r="G130" s="40">
        <f>6*3</f>
        <v>18</v>
      </c>
      <c r="H130" s="400"/>
      <c r="I130" s="397">
        <f>G130*H130</f>
        <v>0</v>
      </c>
    </row>
    <row r="131" spans="1:9" x14ac:dyDescent="0.2">
      <c r="A131" s="36"/>
      <c r="B131" s="101"/>
      <c r="C131" s="393"/>
      <c r="D131" s="393"/>
      <c r="E131" s="393"/>
      <c r="F131" s="40"/>
      <c r="G131" s="40"/>
      <c r="H131" s="400"/>
      <c r="I131" s="397"/>
    </row>
    <row r="132" spans="1:9" x14ac:dyDescent="0.2">
      <c r="A132" s="36"/>
      <c r="B132" s="101"/>
      <c r="C132" s="393"/>
      <c r="D132" s="393"/>
      <c r="E132" s="393"/>
      <c r="F132" s="401"/>
      <c r="G132" s="40"/>
      <c r="H132" s="400"/>
      <c r="I132" s="425"/>
    </row>
    <row r="133" spans="1:9" x14ac:dyDescent="0.2">
      <c r="A133" s="36"/>
      <c r="B133" s="412" t="s">
        <v>375</v>
      </c>
      <c r="C133" s="393"/>
      <c r="D133" s="393"/>
      <c r="E133" s="393"/>
      <c r="F133" s="401"/>
      <c r="G133" s="40"/>
      <c r="H133" s="400"/>
      <c r="I133" s="425"/>
    </row>
    <row r="134" spans="1:9" x14ac:dyDescent="0.2">
      <c r="A134" s="36"/>
      <c r="B134" s="101"/>
      <c r="C134" s="393"/>
      <c r="D134" s="393"/>
      <c r="E134" s="393"/>
      <c r="F134" s="36"/>
      <c r="G134" s="40"/>
      <c r="H134" s="400"/>
      <c r="I134" s="425"/>
    </row>
    <row r="135" spans="1:9" x14ac:dyDescent="0.2">
      <c r="A135" s="36" t="s">
        <v>45</v>
      </c>
      <c r="B135" s="412" t="s">
        <v>376</v>
      </c>
      <c r="C135" s="393"/>
      <c r="D135" s="393"/>
      <c r="E135" s="393"/>
      <c r="F135" s="36"/>
      <c r="G135" s="40"/>
      <c r="H135" s="400"/>
      <c r="I135" s="425"/>
    </row>
    <row r="136" spans="1:9" x14ac:dyDescent="0.2">
      <c r="A136" s="36"/>
      <c r="B136" s="412" t="s">
        <v>377</v>
      </c>
      <c r="C136" s="393"/>
      <c r="D136" s="393"/>
      <c r="E136" s="393"/>
      <c r="F136" s="36"/>
      <c r="G136" s="40"/>
      <c r="H136" s="400"/>
      <c r="I136" s="425"/>
    </row>
    <row r="137" spans="1:9" x14ac:dyDescent="0.2">
      <c r="A137" s="36"/>
      <c r="B137" s="412" t="s">
        <v>378</v>
      </c>
      <c r="C137" s="393"/>
      <c r="D137" s="393"/>
      <c r="E137" s="393"/>
      <c r="F137" s="36"/>
      <c r="G137" s="40"/>
      <c r="H137" s="400"/>
      <c r="I137" s="425"/>
    </row>
    <row r="138" spans="1:9" x14ac:dyDescent="0.2">
      <c r="A138" s="36"/>
      <c r="B138" s="393"/>
      <c r="C138" s="393"/>
      <c r="D138" s="393"/>
      <c r="E138" s="393"/>
      <c r="F138" s="36"/>
      <c r="G138" s="40"/>
      <c r="H138" s="400"/>
      <c r="I138" s="425"/>
    </row>
    <row r="139" spans="1:9" x14ac:dyDescent="0.2">
      <c r="A139" s="36"/>
      <c r="B139" s="101" t="s">
        <v>379</v>
      </c>
      <c r="C139" s="393"/>
      <c r="D139" s="393"/>
      <c r="E139" s="393"/>
      <c r="F139" s="401" t="s">
        <v>3</v>
      </c>
      <c r="G139" s="40">
        <v>1</v>
      </c>
      <c r="H139" s="400"/>
      <c r="I139" s="425">
        <f>H139*G139</f>
        <v>0</v>
      </c>
    </row>
    <row r="140" spans="1:9" x14ac:dyDescent="0.2">
      <c r="A140" s="36"/>
      <c r="B140" s="101"/>
      <c r="C140" s="393"/>
      <c r="D140" s="393"/>
      <c r="E140" s="393"/>
      <c r="F140" s="40"/>
      <c r="G140" s="40"/>
      <c r="H140" s="400"/>
      <c r="I140" s="421"/>
    </row>
    <row r="141" spans="1:9" x14ac:dyDescent="0.2">
      <c r="A141" s="36"/>
      <c r="B141" s="410" t="s">
        <v>213</v>
      </c>
      <c r="C141" s="398"/>
      <c r="D141" s="393"/>
      <c r="E141" s="393"/>
      <c r="F141" s="415" t="s">
        <v>310</v>
      </c>
      <c r="G141" s="40"/>
      <c r="H141" s="400"/>
      <c r="I141" s="426">
        <f>SUM(I132:I140)</f>
        <v>0</v>
      </c>
    </row>
    <row r="142" spans="1:9" x14ac:dyDescent="0.2">
      <c r="A142" s="36"/>
      <c r="B142" s="427"/>
      <c r="C142" s="398"/>
      <c r="D142" s="398"/>
      <c r="E142" s="393"/>
      <c r="F142" s="36"/>
      <c r="G142" s="40"/>
      <c r="H142" s="400"/>
      <c r="I142" s="397"/>
    </row>
    <row r="143" spans="1:9" x14ac:dyDescent="0.2">
      <c r="A143" s="36"/>
      <c r="B143" s="388" t="s">
        <v>380</v>
      </c>
      <c r="C143" s="398"/>
      <c r="D143" s="398"/>
      <c r="E143" s="393"/>
      <c r="F143" s="401"/>
      <c r="G143" s="40"/>
      <c r="H143" s="400"/>
      <c r="I143" s="397"/>
    </row>
    <row r="144" spans="1:9" x14ac:dyDescent="0.2">
      <c r="A144" s="36"/>
      <c r="B144" s="388"/>
      <c r="C144" s="398"/>
      <c r="D144" s="398"/>
      <c r="E144" s="393"/>
      <c r="F144" s="401"/>
      <c r="G144" s="40"/>
      <c r="H144" s="400"/>
      <c r="I144" s="397"/>
    </row>
    <row r="145" spans="1:9" x14ac:dyDescent="0.2">
      <c r="A145" s="36"/>
      <c r="B145" s="388"/>
      <c r="C145" s="398"/>
      <c r="D145" s="393"/>
      <c r="E145" s="393"/>
      <c r="F145" s="401"/>
      <c r="G145" s="40"/>
      <c r="H145" s="400"/>
      <c r="I145" s="397"/>
    </row>
    <row r="146" spans="1:9" x14ac:dyDescent="0.2">
      <c r="A146" s="36"/>
      <c r="B146" s="388" t="s">
        <v>29</v>
      </c>
      <c r="C146" s="388" t="s">
        <v>381</v>
      </c>
      <c r="D146" s="398"/>
      <c r="E146" s="393"/>
      <c r="F146" s="36"/>
      <c r="G146" s="428" t="s">
        <v>216</v>
      </c>
      <c r="H146" s="400"/>
      <c r="I146" s="429"/>
    </row>
    <row r="147" spans="1:9" x14ac:dyDescent="0.2">
      <c r="A147" s="36"/>
      <c r="B147" s="430"/>
      <c r="C147" s="393"/>
      <c r="D147" s="393"/>
      <c r="E147" s="393"/>
      <c r="F147" s="36"/>
      <c r="G147" s="40"/>
      <c r="H147" s="400"/>
      <c r="I147" s="397"/>
    </row>
    <row r="148" spans="1:9" x14ac:dyDescent="0.2">
      <c r="A148" s="36"/>
      <c r="B148" s="388"/>
      <c r="C148" s="393"/>
      <c r="D148" s="393"/>
      <c r="E148" s="393"/>
      <c r="F148" s="36"/>
      <c r="G148" s="40"/>
      <c r="H148" s="400"/>
      <c r="I148" s="397"/>
    </row>
    <row r="149" spans="1:9" x14ac:dyDescent="0.2">
      <c r="A149" s="36"/>
      <c r="B149" s="431">
        <v>1</v>
      </c>
      <c r="C149" s="393" t="str">
        <f>B8</f>
        <v>ELEMENT NO. 1 : SITE PREPARATION</v>
      </c>
      <c r="D149" s="393"/>
      <c r="E149" s="393"/>
      <c r="F149" s="36"/>
      <c r="G149" s="432" t="s">
        <v>382</v>
      </c>
      <c r="H149" s="400"/>
      <c r="I149" s="397">
        <f>I17</f>
        <v>0</v>
      </c>
    </row>
    <row r="150" spans="1:9" x14ac:dyDescent="0.2">
      <c r="A150" s="36"/>
      <c r="B150" s="430"/>
      <c r="C150" s="393"/>
      <c r="D150" s="393"/>
      <c r="E150" s="393"/>
      <c r="F150" s="36"/>
      <c r="G150" s="40"/>
      <c r="H150" s="400"/>
      <c r="I150" s="397"/>
    </row>
    <row r="151" spans="1:9" x14ac:dyDescent="0.2">
      <c r="A151" s="36"/>
      <c r="B151" s="431">
        <v>2</v>
      </c>
      <c r="C151" s="393" t="str">
        <f>B19</f>
        <v>ELEMENT NO. 2 : SUBSTRUCTURES (PROVISIONAL)</v>
      </c>
      <c r="D151" s="393"/>
      <c r="E151" s="393"/>
      <c r="F151" s="36"/>
      <c r="G151" s="432" t="s">
        <v>383</v>
      </c>
      <c r="H151" s="400"/>
      <c r="I151" s="397">
        <f>I70</f>
        <v>0</v>
      </c>
    </row>
    <row r="152" spans="1:9" x14ac:dyDescent="0.2">
      <c r="A152" s="36"/>
      <c r="B152" s="431"/>
      <c r="C152" s="393"/>
      <c r="D152" s="393"/>
      <c r="E152" s="393"/>
      <c r="F152" s="36"/>
      <c r="G152" s="40"/>
      <c r="H152" s="400"/>
      <c r="I152" s="397"/>
    </row>
    <row r="153" spans="1:9" x14ac:dyDescent="0.2">
      <c r="A153" s="36"/>
      <c r="B153" s="431">
        <v>6</v>
      </c>
      <c r="C153" s="393" t="str">
        <f>B72</f>
        <v>ELEMENT NO. 3 : STEEL FRAME</v>
      </c>
      <c r="D153" s="393"/>
      <c r="E153" s="393"/>
      <c r="F153" s="36"/>
      <c r="G153" s="432" t="s">
        <v>384</v>
      </c>
      <c r="H153" s="400"/>
      <c r="I153" s="397">
        <f>I141</f>
        <v>0</v>
      </c>
    </row>
    <row r="154" spans="1:9" x14ac:dyDescent="0.2">
      <c r="A154" s="36"/>
      <c r="B154" s="431"/>
      <c r="C154" s="393"/>
      <c r="D154" s="393"/>
      <c r="E154" s="393"/>
      <c r="F154" s="36"/>
      <c r="G154" s="432"/>
      <c r="H154" s="400"/>
      <c r="I154" s="397"/>
    </row>
    <row r="155" spans="1:9" x14ac:dyDescent="0.2">
      <c r="A155" s="36"/>
      <c r="B155" s="431">
        <v>8</v>
      </c>
      <c r="C155" s="393" t="str">
        <f>B98</f>
        <v>ELEMENT NO. 4 : CONCRETE WORKS</v>
      </c>
      <c r="D155" s="393"/>
      <c r="E155" s="393"/>
      <c r="F155" s="36"/>
      <c r="G155" s="432" t="s">
        <v>385</v>
      </c>
      <c r="H155" s="400"/>
      <c r="I155" s="397">
        <f>I120</f>
        <v>0</v>
      </c>
    </row>
    <row r="156" spans="1:9" x14ac:dyDescent="0.2">
      <c r="A156" s="36"/>
      <c r="B156" s="431"/>
      <c r="C156" s="393"/>
      <c r="D156" s="393"/>
      <c r="E156" s="393"/>
      <c r="F156" s="36"/>
      <c r="G156" s="432"/>
      <c r="H156" s="400"/>
      <c r="I156" s="397"/>
    </row>
    <row r="157" spans="1:9" x14ac:dyDescent="0.2">
      <c r="A157" s="36"/>
      <c r="B157" s="431">
        <v>9</v>
      </c>
      <c r="C157" s="393" t="str">
        <f>B123</f>
        <v>ELEMENT NO. 5 : FINISHES</v>
      </c>
      <c r="D157" s="393"/>
      <c r="E157" s="393"/>
      <c r="F157" s="36"/>
      <c r="G157" s="432" t="s">
        <v>386</v>
      </c>
      <c r="H157" s="400"/>
      <c r="I157" s="397">
        <f>I141</f>
        <v>0</v>
      </c>
    </row>
    <row r="158" spans="1:9" x14ac:dyDescent="0.2">
      <c r="A158" s="36"/>
      <c r="B158" s="431"/>
      <c r="C158" s="393"/>
      <c r="D158" s="393"/>
      <c r="E158" s="393"/>
      <c r="F158" s="36"/>
      <c r="G158" s="432"/>
      <c r="H158" s="400"/>
      <c r="I158" s="397"/>
    </row>
    <row r="159" spans="1:9" x14ac:dyDescent="0.2">
      <c r="A159" s="36"/>
      <c r="B159" s="431"/>
      <c r="C159" s="393"/>
      <c r="D159" s="393"/>
      <c r="E159" s="393"/>
      <c r="F159" s="36"/>
      <c r="G159" s="432"/>
      <c r="H159" s="400"/>
      <c r="I159" s="397"/>
    </row>
    <row r="160" spans="1:9" x14ac:dyDescent="0.2">
      <c r="A160" s="36"/>
      <c r="B160" s="101"/>
      <c r="C160" s="393"/>
      <c r="D160" s="393"/>
      <c r="E160" s="393"/>
      <c r="F160" s="36"/>
      <c r="G160" s="432"/>
      <c r="H160" s="400"/>
      <c r="I160" s="397"/>
    </row>
    <row r="161" spans="1:9" x14ac:dyDescent="0.2">
      <c r="A161" s="36"/>
      <c r="B161" s="410" t="s">
        <v>387</v>
      </c>
      <c r="C161" s="393"/>
      <c r="D161" s="393"/>
      <c r="E161" s="393"/>
      <c r="F161" s="36"/>
      <c r="G161" s="432"/>
      <c r="H161" s="400"/>
      <c r="I161" s="411">
        <f>SUM(I149:I160)</f>
        <v>0</v>
      </c>
    </row>
    <row r="162" spans="1:9" x14ac:dyDescent="0.2">
      <c r="A162" s="36"/>
      <c r="B162" s="101"/>
      <c r="C162" s="393"/>
      <c r="D162" s="393"/>
      <c r="E162" s="393"/>
      <c r="F162" s="36"/>
      <c r="G162" s="432"/>
      <c r="H162" s="400"/>
      <c r="I162" s="397"/>
    </row>
    <row r="163" spans="1:9" x14ac:dyDescent="0.2">
      <c r="A163" s="36"/>
      <c r="B163" s="101"/>
      <c r="C163" s="393"/>
      <c r="D163" s="393"/>
      <c r="E163" s="101"/>
      <c r="F163" s="36"/>
      <c r="G163" s="432"/>
      <c r="H163" s="400"/>
      <c r="I163" s="397"/>
    </row>
    <row r="164" spans="1:9" x14ac:dyDescent="0.2">
      <c r="A164" s="36"/>
      <c r="B164" s="101"/>
      <c r="C164" s="393"/>
      <c r="D164" s="393"/>
      <c r="E164" s="101"/>
      <c r="F164" s="36"/>
      <c r="G164" s="432"/>
      <c r="H164" s="400"/>
      <c r="I164" s="397"/>
    </row>
    <row r="165" spans="1:9" x14ac:dyDescent="0.2">
      <c r="A165" s="36"/>
      <c r="B165" s="101" t="s">
        <v>388</v>
      </c>
      <c r="C165" s="393"/>
      <c r="D165" s="393"/>
      <c r="E165" s="101"/>
      <c r="F165" s="36"/>
      <c r="G165" s="432"/>
      <c r="H165" s="400"/>
      <c r="I165" s="411">
        <f>I161*3</f>
        <v>0</v>
      </c>
    </row>
    <row r="166" spans="1:9" x14ac:dyDescent="0.2">
      <c r="A166" s="36"/>
      <c r="B166" s="101"/>
      <c r="C166" s="393"/>
      <c r="D166" s="393"/>
      <c r="E166" s="101"/>
      <c r="F166" s="36"/>
      <c r="G166" s="432"/>
      <c r="H166" s="400"/>
      <c r="I166" s="397"/>
    </row>
    <row r="167" spans="1:9" x14ac:dyDescent="0.2">
      <c r="A167" s="36"/>
      <c r="B167" s="410"/>
      <c r="C167" s="393"/>
      <c r="D167" s="393"/>
      <c r="E167" s="393"/>
      <c r="F167" s="36"/>
      <c r="G167" s="432"/>
      <c r="H167" s="400"/>
      <c r="I167" s="411"/>
    </row>
    <row r="168" spans="1:9" x14ac:dyDescent="0.2">
      <c r="A168" s="36"/>
      <c r="B168" s="101"/>
      <c r="C168" s="393"/>
      <c r="D168" s="393"/>
      <c r="E168" s="393"/>
      <c r="F168" s="36"/>
      <c r="G168" s="432"/>
      <c r="H168" s="400"/>
      <c r="I168" s="397"/>
    </row>
    <row r="169" spans="1:9" x14ac:dyDescent="0.2">
      <c r="A169" s="36"/>
      <c r="B169" s="433"/>
      <c r="C169" s="393"/>
      <c r="D169" s="434"/>
      <c r="E169" s="393"/>
      <c r="F169" s="36"/>
      <c r="G169" s="435"/>
      <c r="H169" s="400"/>
      <c r="I169" s="397"/>
    </row>
    <row r="170" spans="1:9" x14ac:dyDescent="0.2">
      <c r="A170" s="85"/>
      <c r="B170" s="593"/>
      <c r="C170" s="594"/>
      <c r="D170" s="594"/>
      <c r="E170" s="595"/>
      <c r="F170" s="436"/>
      <c r="G170" s="94"/>
      <c r="H170" s="437"/>
      <c r="I170" s="438"/>
    </row>
    <row r="171" spans="1:9" ht="15.75" thickBot="1" x14ac:dyDescent="0.25">
      <c r="A171" s="36"/>
      <c r="B171" s="388" t="s">
        <v>389</v>
      </c>
      <c r="C171" s="393"/>
      <c r="D171" s="414"/>
      <c r="E171" s="393"/>
      <c r="F171" s="436"/>
      <c r="G171" s="40"/>
      <c r="H171" s="423"/>
      <c r="I171" s="439">
        <f>I165</f>
        <v>0</v>
      </c>
    </row>
    <row r="172" spans="1:9" ht="15.75" thickTop="1" x14ac:dyDescent="0.2">
      <c r="A172" s="36"/>
      <c r="B172" s="410"/>
      <c r="C172" s="414"/>
      <c r="D172" s="414"/>
      <c r="E172" s="414"/>
      <c r="F172" s="401"/>
      <c r="G172" s="40"/>
      <c r="H172" s="423"/>
      <c r="I172" s="411"/>
    </row>
    <row r="173" spans="1:9" x14ac:dyDescent="0.2">
      <c r="A173" s="417"/>
      <c r="B173" s="418"/>
      <c r="C173" s="419"/>
      <c r="D173" s="419"/>
      <c r="E173" s="419"/>
      <c r="F173" s="440"/>
      <c r="G173" s="420"/>
      <c r="H173" s="441"/>
      <c r="I173" s="422"/>
    </row>
    <row r="174" spans="1:9" x14ac:dyDescent="0.2">
      <c r="A174" s="431"/>
      <c r="B174" s="101"/>
      <c r="C174" s="393"/>
      <c r="D174" s="393"/>
      <c r="E174" s="393"/>
      <c r="F174" s="442"/>
      <c r="G174" s="395"/>
      <c r="H174" s="396"/>
      <c r="I174" s="443"/>
    </row>
    <row r="175" spans="1:9" x14ac:dyDescent="0.2">
      <c r="A175" s="431"/>
      <c r="B175" s="101"/>
      <c r="C175" s="393"/>
      <c r="D175" s="393"/>
      <c r="E175" s="393"/>
      <c r="F175" s="442"/>
      <c r="G175" s="395"/>
      <c r="H175" s="396"/>
      <c r="I175" s="443"/>
    </row>
    <row r="176" spans="1:9" x14ac:dyDescent="0.2">
      <c r="A176" s="431"/>
      <c r="B176" s="444"/>
      <c r="C176" s="393"/>
      <c r="D176" s="393"/>
      <c r="E176" s="393"/>
      <c r="F176" s="445"/>
      <c r="G176" s="395"/>
      <c r="H176" s="396"/>
      <c r="I176" s="443"/>
    </row>
    <row r="177" spans="1:9" x14ac:dyDescent="0.2">
      <c r="A177" s="431"/>
      <c r="B177" s="444"/>
      <c r="C177" s="393"/>
      <c r="D177" s="393"/>
      <c r="E177" s="393"/>
      <c r="F177" s="445"/>
      <c r="G177" s="395"/>
      <c r="H177" s="396"/>
      <c r="I177" s="443"/>
    </row>
    <row r="178" spans="1:9" x14ac:dyDescent="0.2">
      <c r="A178" s="431"/>
      <c r="B178" s="444"/>
      <c r="C178" s="393"/>
      <c r="D178" s="393"/>
      <c r="E178" s="393"/>
      <c r="F178" s="445"/>
      <c r="G178" s="395"/>
      <c r="H178" s="396"/>
      <c r="I178" s="443"/>
    </row>
    <row r="179" spans="1:9" x14ac:dyDescent="0.2">
      <c r="A179" s="431"/>
      <c r="B179" s="444"/>
      <c r="C179" s="393"/>
      <c r="D179" s="393"/>
      <c r="E179" s="393"/>
      <c r="F179" s="445"/>
      <c r="G179" s="395"/>
      <c r="H179" s="396"/>
      <c r="I179" s="443"/>
    </row>
  </sheetData>
  <mergeCells count="2">
    <mergeCell ref="B5:E5"/>
    <mergeCell ref="B170:E170"/>
  </mergeCells>
  <pageMargins left="0.7" right="0.7" top="0.75" bottom="0.75" header="0.3" footer="0.3"/>
  <pageSetup scale="7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RP-Link DM Component" ma:contentTypeID="0x010100425E4FEA7D099642AAA0DD04D8D52E24001031C0AD6F45114AA486E11B593AB501" ma:contentTypeVersion="28" ma:contentTypeDescription="Gimmal Link DM SAP Component content type" ma:contentTypeScope="" ma:versionID="e6add7c53efff798dbc6e1ddba069bff">
  <xsd:schema xmlns:xsd="http://www.w3.org/2001/XMLSchema" xmlns:xs="http://www.w3.org/2001/XMLSchema" xmlns:p="http://schemas.microsoft.com/office/2006/metadata/properties" xmlns:ns1="http://schemas.microsoft.com/sharepoint/v3" xmlns:ns2="d19f79d6-6f02-48c0-bb3a-bd4410d3caa6" xmlns:ns3="1fe6770b-bf65-4124-8120-b35021e96cc2" targetNamespace="http://schemas.microsoft.com/office/2006/metadata/properties" ma:root="true" ma:fieldsID="26e45cc1f3f52e0af4d5b402b21368fa" ns1:_="" ns2:_="" ns3:_="">
    <xsd:import namespace="http://schemas.microsoft.com/sharepoint/v3"/>
    <xsd:import namespace="d19f79d6-6f02-48c0-bb3a-bd4410d3caa6"/>
    <xsd:import namespace="1fe6770b-bf65-4124-8120-b35021e96cc2"/>
    <xsd:element name="properties">
      <xsd:complexType>
        <xsd:sequence>
          <xsd:element name="documentManagement">
            <xsd:complexType>
              <xsd:all>
                <xsd:element ref="ns2:boundary" minOccurs="0"/>
                <xsd:element ref="ns2:charset" minOccurs="0"/>
                <xsd:element ref="ns2:Content-Length" minOccurs="0"/>
                <xsd:element ref="ns2:Content-Type" minOccurs="0"/>
                <xsd:element ref="ns2:docProt" minOccurs="0"/>
                <xsd:element ref="ns2:DocStatus" minOccurs="0"/>
                <xsd:element ref="ns2:X-compDateC" minOccurs="0"/>
                <xsd:element ref="ns2:X-compDateM" minOccurs="0"/>
                <xsd:element ref="ns2:X-compId" minOccurs="0"/>
                <xsd:element ref="ns2:X-compTimeC" minOccurs="0"/>
                <xsd:element ref="ns2:X-compTimeM" minOccurs="0"/>
                <xsd:element ref="ns2:X-Content-Length" minOccurs="0"/>
                <xsd:element ref="ns2:X-contRep" minOccurs="0"/>
                <xsd:element ref="ns2:X-dateC" minOccurs="0"/>
                <xsd:element ref="ns2:X-dateM" minOccurs="0"/>
                <xsd:element ref="ns2:X-docId" minOccurs="0"/>
                <xsd:element ref="ns2:X-numComps" minOccurs="0"/>
                <xsd:element ref="ns2:X-pVersion" minOccurs="0"/>
                <xsd:element ref="ns2:X-timeC" minOccurs="0"/>
                <xsd:element ref="ns2:X-timeM" minOccurs="0"/>
                <xsd:element ref="ns3:MediaServiceMetadata" minOccurs="0"/>
                <xsd:element ref="ns3:MediaServiceFastMetadata" minOccurs="0"/>
                <xsd:element ref="ns3:MediaServiceAutoKeyPoints" minOccurs="0"/>
                <xsd:element ref="ns3: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2" nillable="true" ma:displayName="Unified Compliance Policy Properties" ma:hidden="true" ma:internalName="_ip_UnifiedCompliancePolicyProperties">
      <xsd:simpleType>
        <xsd:restriction base="dms:Note"/>
      </xsd:simpleType>
    </xsd:element>
    <xsd:element name="_ip_UnifiedCompliancePolicyUIAction" ma:index="3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9f79d6-6f02-48c0-bb3a-bd4410d3caa6" elementFormDefault="qualified">
    <xsd:import namespace="http://schemas.microsoft.com/office/2006/documentManagement/types"/>
    <xsd:import namespace="http://schemas.microsoft.com/office/infopath/2007/PartnerControls"/>
    <xsd:element name="boundary" ma:index="8" nillable="true" ma:displayName="boundary" ma:internalName="boundary">
      <xsd:simpleType>
        <xsd:restriction base="dms:Text"/>
      </xsd:simpleType>
    </xsd:element>
    <xsd:element name="charset" ma:index="9" nillable="true" ma:displayName="charset" ma:internalName="charset">
      <xsd:simpleType>
        <xsd:restriction base="dms:Text"/>
      </xsd:simpleType>
    </xsd:element>
    <xsd:element name="Content-Length" ma:index="10" nillable="true" ma:displayName="Content-Length" ma:internalName="Content_x002d_Length">
      <xsd:simpleType>
        <xsd:restriction base="dms:Text"/>
      </xsd:simpleType>
    </xsd:element>
    <xsd:element name="Content-Type" ma:index="11" nillable="true" ma:displayName="Content-Type" ma:internalName="Content_x002d_Type">
      <xsd:simpleType>
        <xsd:restriction base="dms:Text"/>
      </xsd:simpleType>
    </xsd:element>
    <xsd:element name="docProt" ma:index="12" nillable="true" ma:displayName="docProt" ma:internalName="docProt">
      <xsd:simpleType>
        <xsd:restriction base="dms:Text"/>
      </xsd:simpleType>
    </xsd:element>
    <xsd:element name="DocStatus" ma:index="13" nillable="true" ma:displayName="DocStatus" ma:internalName="DocStatus">
      <xsd:simpleType>
        <xsd:restriction base="dms:Text"/>
      </xsd:simpleType>
    </xsd:element>
    <xsd:element name="X-compDateC" ma:index="14" nillable="true" ma:displayName="X-compDateC" ma:internalName="X_x002d_compDateC">
      <xsd:simpleType>
        <xsd:restriction base="dms:Text"/>
      </xsd:simpleType>
    </xsd:element>
    <xsd:element name="X-compDateM" ma:index="15" nillable="true" ma:displayName="X-compDateM" ma:internalName="X_x002d_compDateM">
      <xsd:simpleType>
        <xsd:restriction base="dms:Text"/>
      </xsd:simpleType>
    </xsd:element>
    <xsd:element name="X-compId" ma:index="16" nillable="true" ma:displayName="X-compId" ma:internalName="X_x002d_compId">
      <xsd:simpleType>
        <xsd:restriction base="dms:Text"/>
      </xsd:simpleType>
    </xsd:element>
    <xsd:element name="X-compTimeC" ma:index="17" nillable="true" ma:displayName="X-compTimeC" ma:internalName="X_x002d_compTimeC">
      <xsd:simpleType>
        <xsd:restriction base="dms:Text"/>
      </xsd:simpleType>
    </xsd:element>
    <xsd:element name="X-compTimeM" ma:index="18" nillable="true" ma:displayName="X-compTimeM" ma:internalName="X_x002d_compTimeM">
      <xsd:simpleType>
        <xsd:restriction base="dms:Text"/>
      </xsd:simpleType>
    </xsd:element>
    <xsd:element name="X-Content-Length" ma:index="19" nillable="true" ma:displayName="X-Content-Length" ma:internalName="X_x002d_Content_x002d_Length">
      <xsd:simpleType>
        <xsd:restriction base="dms:Text"/>
      </xsd:simpleType>
    </xsd:element>
    <xsd:element name="X-contRep" ma:index="20" nillable="true" ma:displayName="X-contRep" ma:internalName="X_x002d_contRep">
      <xsd:simpleType>
        <xsd:restriction base="dms:Text"/>
      </xsd:simpleType>
    </xsd:element>
    <xsd:element name="X-dateC" ma:index="21" nillable="true" ma:displayName="X-dateC" ma:internalName="X_x002d_dateC">
      <xsd:simpleType>
        <xsd:restriction base="dms:Text"/>
      </xsd:simpleType>
    </xsd:element>
    <xsd:element name="X-dateM" ma:index="22" nillable="true" ma:displayName="X-dateM" ma:internalName="X_x002d_dateM">
      <xsd:simpleType>
        <xsd:restriction base="dms:Text"/>
      </xsd:simpleType>
    </xsd:element>
    <xsd:element name="X-docId" ma:index="23" nillable="true" ma:displayName="X-docId" ma:internalName="X_x002d_docId">
      <xsd:simpleType>
        <xsd:restriction base="dms:Text"/>
      </xsd:simpleType>
    </xsd:element>
    <xsd:element name="X-numComps" ma:index="24" nillable="true" ma:displayName="X-numComps" ma:internalName="X_x002d_numComps">
      <xsd:simpleType>
        <xsd:restriction base="dms:Text"/>
      </xsd:simpleType>
    </xsd:element>
    <xsd:element name="X-pVersion" ma:index="25" nillable="true" ma:displayName="X-pVersion" ma:internalName="X_x002d_pVersion">
      <xsd:simpleType>
        <xsd:restriction base="dms:Text"/>
      </xsd:simpleType>
    </xsd:element>
    <xsd:element name="X-timeC" ma:index="26" nillable="true" ma:displayName="X-timeC" ma:internalName="X_x002d_timeC">
      <xsd:simpleType>
        <xsd:restriction base="dms:Text"/>
      </xsd:simpleType>
    </xsd:element>
    <xsd:element name="X-timeM" ma:index="27" nillable="true" ma:displayName="X-timeM" ma:internalName="X_x002d_timeM">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6770b-bf65-4124-8120-b35021e96cc2"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X-Content-Length xmlns="d19f79d6-6f02-48c0-bb3a-bd4410d3caa6">91042</X-Content-Length>
    <X-timeC xmlns="d19f79d6-6f02-48c0-bb3a-bd4410d3caa6" xsi:nil="true"/>
    <_ip_UnifiedCompliancePolicyUIAction xmlns="http://schemas.microsoft.com/sharepoint/v3" xsi:nil="true"/>
    <X-compTimeC xmlns="d19f79d6-6f02-48c0-bb3a-bd4410d3caa6">20:04:37</X-compTimeC>
    <boundary xmlns="d19f79d6-6f02-48c0-bb3a-bd4410d3caa6" xsi:nil="true"/>
    <X-compDateC xmlns="d19f79d6-6f02-48c0-bb3a-bd4410d3caa6">2023-04-19</X-compDateC>
    <X-pVersion xmlns="d19f79d6-6f02-48c0-bb3a-bd4410d3caa6">0045</X-pVersion>
    <X-compDateM xmlns="d19f79d6-6f02-48c0-bb3a-bd4410d3caa6">2023-04-19</X-compDateM>
    <X-contRep xmlns="d19f79d6-6f02-48c0-bb3a-bd4410d3caa6">P6</X-contRep>
    <X-docId xmlns="d19f79d6-6f02-48c0-bb3a-bd4410d3caa6">000D3A2884BE1EDDB7DDAC9AADDD6120</X-docId>
    <X-compTimeM xmlns="d19f79d6-6f02-48c0-bb3a-bd4410d3caa6">20:04:37</X-compTimeM>
    <charset xmlns="d19f79d6-6f02-48c0-bb3a-bd4410d3caa6" xsi:nil="true"/>
    <_ip_UnifiedCompliancePolicyProperties xmlns="http://schemas.microsoft.com/sharepoint/v3" xsi:nil="true"/>
    <DocStatus xmlns="d19f79d6-6f02-48c0-bb3a-bd4410d3caa6" xsi:nil="true"/>
    <X-compId xmlns="d19f79d6-6f02-48c0-bb3a-bd4410d3caa6">data</X-compId>
    <X-dateM xmlns="d19f79d6-6f02-48c0-bb3a-bd4410d3caa6" xsi:nil="true"/>
    <Content-Type xmlns="d19f79d6-6f02-48c0-bb3a-bd4410d3caa6">application/vnd.openxmlformats-officedocument.spreadsheetml.sheet</Content-Type>
    <X-timeM xmlns="d19f79d6-6f02-48c0-bb3a-bd4410d3caa6" xsi:nil="true"/>
    <X-dateC xmlns="d19f79d6-6f02-48c0-bb3a-bd4410d3caa6" xsi:nil="true"/>
    <Content-Length xmlns="d19f79d6-6f02-48c0-bb3a-bd4410d3caa6">91042</Content-Length>
    <docProt xmlns="d19f79d6-6f02-48c0-bb3a-bd4410d3caa6">rcud</docProt>
    <X-numComps xmlns="d19f79d6-6f02-48c0-bb3a-bd4410d3caa6" xsi:nil="true"/>
  </documentManagement>
</p:properties>
</file>

<file path=customXml/itemProps1.xml><?xml version="1.0" encoding="utf-8"?>
<ds:datastoreItem xmlns:ds="http://schemas.openxmlformats.org/officeDocument/2006/customXml" ds:itemID="{2C8D98BF-BEC3-42FA-A517-1009FD3104B4}"/>
</file>

<file path=customXml/itemProps2.xml><?xml version="1.0" encoding="utf-8"?>
<ds:datastoreItem xmlns:ds="http://schemas.openxmlformats.org/officeDocument/2006/customXml" ds:itemID="{EBD78A15-A631-43A0-AB82-C3F3ED034AEE}"/>
</file>

<file path=customXml/itemProps3.xml><?xml version="1.0" encoding="utf-8"?>
<ds:datastoreItem xmlns:ds="http://schemas.openxmlformats.org/officeDocument/2006/customXml" ds:itemID="{CAF365C6-EF0F-4B93-9A0B-843B47D7AA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Preliminaries</vt:lpstr>
      <vt:lpstr>Borehole drilling</vt:lpstr>
      <vt:lpstr>New elevated water tank</vt:lpstr>
      <vt:lpstr>Borehole supplies</vt:lpstr>
      <vt:lpstr>Distribution Piping</vt:lpstr>
      <vt:lpstr>Generator &amp; Caretakers room</vt:lpstr>
      <vt:lpstr>Water Kiosk</vt:lpstr>
      <vt:lpstr>Toilet &amp; Septic</vt:lpstr>
      <vt:lpstr>Solar Support Structure</vt:lpstr>
      <vt:lpstr>Solar Installation</vt:lpstr>
      <vt:lpstr>Fencing</vt:lpstr>
      <vt:lpstr>Summary</vt:lpstr>
      <vt:lpstr>'Borehole supplies'!Print_Area</vt:lpstr>
      <vt:lpstr>'Distribution Piping'!Print_Area</vt:lpstr>
      <vt:lpstr>'New elevated water tank'!Print_Area</vt:lpstr>
      <vt:lpstr>Preliminaries!Print_Area</vt:lpstr>
      <vt:lpstr>Summary!Print_Area</vt:lpstr>
      <vt:lpstr>'Water Kiosk'!Print_Area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Ibrahim</dc:creator>
  <cp:lastModifiedBy>WANJA David</cp:lastModifiedBy>
  <cp:lastPrinted>2017-10-12T09:45:32Z</cp:lastPrinted>
  <dcterms:created xsi:type="dcterms:W3CDTF">2017-07-19T10:02:06Z</dcterms:created>
  <dcterms:modified xsi:type="dcterms:W3CDTF">2023-02-17T07:11:39Z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15e2b-c6d2-488b-8aea-978109a77633_Enabled">
    <vt:lpwstr>true</vt:lpwstr>
  </property>
  <property fmtid="{D5CDD505-2E9C-101B-9397-08002B2CF9AE}" pid="3" name="MSIP_Label_65b15e2b-c6d2-488b-8aea-978109a77633_SetDate">
    <vt:lpwstr>2022-01-06T08:28:13Z</vt:lpwstr>
  </property>
  <property fmtid="{D5CDD505-2E9C-101B-9397-08002B2CF9AE}" pid="4" name="MSIP_Label_65b15e2b-c6d2-488b-8aea-978109a77633_Method">
    <vt:lpwstr>Privileged</vt:lpwstr>
  </property>
  <property fmtid="{D5CDD505-2E9C-101B-9397-08002B2CF9AE}" pid="5" name="MSIP_Label_65b15e2b-c6d2-488b-8aea-978109a77633_Name">
    <vt:lpwstr>IOMLb0010IN123173</vt:lpwstr>
  </property>
  <property fmtid="{D5CDD505-2E9C-101B-9397-08002B2CF9AE}" pid="6" name="MSIP_Label_65b15e2b-c6d2-488b-8aea-978109a77633_SiteId">
    <vt:lpwstr>1588262d-23fb-43b4-bd6e-bce49c8e6186</vt:lpwstr>
  </property>
  <property fmtid="{D5CDD505-2E9C-101B-9397-08002B2CF9AE}" pid="7" name="MSIP_Label_65b15e2b-c6d2-488b-8aea-978109a77633_ActionId">
    <vt:lpwstr>c3795746-d9e6-4b6d-88c2-65ad3608f2c0</vt:lpwstr>
  </property>
  <property fmtid="{D5CDD505-2E9C-101B-9397-08002B2CF9AE}" pid="8" name="MSIP_Label_65b15e2b-c6d2-488b-8aea-978109a77633_ContentBits">
    <vt:lpwstr>0</vt:lpwstr>
  </property>
  <property fmtid="{D5CDD505-2E9C-101B-9397-08002B2CF9AE}" pid="9" name="ContentTypeId">
    <vt:lpwstr>0x010100425E4FEA7D099642AAA0DD04D8D52E24001031C0AD6F45114AA486E11B593AB501</vt:lpwstr>
  </property>
</Properties>
</file>